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xl/webextensions/taskpanes.xml" ContentType="application/vnd.ms-office.webextensiontaskpanes+xml"/>
  <Override PartName="/xl/webextensions/webextension1.xml" ContentType="application/vnd.ms-office.webextensi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11/relationships/webextensiontaskpanes" Target="xl/webextensions/taskpanes.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mc:AlternateContent xmlns:mc="http://schemas.openxmlformats.org/markup-compatibility/2006">
    <mc:Choice Requires="x15">
      <x15ac:absPath xmlns:x15ac="http://schemas.microsoft.com/office/spreadsheetml/2010/11/ac" url="D:\OneDrive - National Highways Infra Investment Managers Private Limited\# OFFICIAL\# InvIT\# Open Procurement Bidding\RFP - RM CHKRP, VJ\Procureaudit ATR\"/>
    </mc:Choice>
  </mc:AlternateContent>
  <xr:revisionPtr revIDLastSave="0" documentId="13_ncr:1_{728E3EF6-71E8-47F9-90F9-2BCB38629214}" xr6:coauthVersionLast="47" xr6:coauthVersionMax="47" xr10:uidLastSave="{00000000-0000-0000-0000-000000000000}"/>
  <bookViews>
    <workbookView xWindow="-118" yWindow="-118" windowWidth="25370" windowHeight="13667" tabRatio="896" xr2:uid="{00000000-000D-0000-FFFF-FFFF00000000}"/>
  </bookViews>
  <sheets>
    <sheet name="A1" sheetId="13" r:id="rId1"/>
    <sheet name="Detailed BOQ of Annexure A1 " sheetId="12" r:id="rId2"/>
    <sheet name="BOQ " sheetId="6" state="hidden" r:id="rId3"/>
    <sheet name="Annexure A2" sheetId="7" r:id="rId4"/>
    <sheet name="Annexure A2 Part B" sheetId="8" r:id="rId5"/>
    <sheet name="Annexure A3" sheetId="9" state="hidden" r:id="rId6"/>
    <sheet name="Annexure A4 (one time Item)" sheetId="10" state="hidden" r:id="rId7"/>
    <sheet name="A5 Penalty on Non-Deployment " sheetId="11" r:id="rId8"/>
    <sheet name="A7 Mnthly bill Acutal vs Plan" sheetId="14" r:id="rId9"/>
  </sheets>
  <definedNames>
    <definedName name="_xlnm.Print_Area" localSheetId="0">'A1'!$A$1:$G$4</definedName>
    <definedName name="_xlnm.Print_Area" localSheetId="7">'A5 Penalty on Non-Deployment '!$B$3:$E$13</definedName>
    <definedName name="_xlnm.Print_Area" localSheetId="8">'A7 Mnthly bill Acutal vs Plan'!$A$1:$L$59</definedName>
    <definedName name="_xlnm.Print_Area" localSheetId="3">'Annexure A2'!$B$1:$F$24</definedName>
    <definedName name="_xlnm.Print_Area" localSheetId="4">'Annexure A2 Part B'!$B$1:$F$28</definedName>
    <definedName name="_xlnm.Print_Area" localSheetId="1">'Detailed BOQ of Annexure A1 '!$A$1:$J$58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9" i="14" l="1"/>
  <c r="G9" i="14"/>
  <c r="D10" i="12"/>
  <c r="G13" i="12"/>
  <c r="G12" i="12"/>
  <c r="G11" i="12"/>
  <c r="E19" i="7" l="1"/>
  <c r="F53" i="12" l="1"/>
  <c r="F58" i="12" s="1"/>
  <c r="F44" i="12"/>
  <c r="F36" i="12"/>
  <c r="F32" i="12"/>
  <c r="F19" i="12"/>
  <c r="F5" i="12"/>
  <c r="I56" i="14"/>
  <c r="I55" i="14"/>
  <c r="I54" i="14"/>
  <c r="I53" i="14"/>
  <c r="I51" i="14"/>
  <c r="I50" i="14"/>
  <c r="I49" i="14"/>
  <c r="I48" i="14"/>
  <c r="I47" i="14"/>
  <c r="I46" i="14"/>
  <c r="I45" i="14"/>
  <c r="I44" i="14"/>
  <c r="I42" i="14"/>
  <c r="I41" i="14"/>
  <c r="I40" i="14"/>
  <c r="I39" i="14"/>
  <c r="I38" i="14"/>
  <c r="I37" i="14"/>
  <c r="I36" i="14"/>
  <c r="I12" i="14"/>
  <c r="H56" i="14"/>
  <c r="H55" i="14"/>
  <c r="H54" i="14"/>
  <c r="H53" i="14"/>
  <c r="H51" i="14"/>
  <c r="H50" i="14"/>
  <c r="H49" i="14"/>
  <c r="H48" i="14"/>
  <c r="H47" i="14"/>
  <c r="H46" i="14"/>
  <c r="H45" i="14"/>
  <c r="H44" i="14"/>
  <c r="H42" i="14"/>
  <c r="H41" i="14"/>
  <c r="H40" i="14"/>
  <c r="H39" i="14"/>
  <c r="H38" i="14"/>
  <c r="H37" i="14"/>
  <c r="H36" i="14"/>
  <c r="H34" i="14"/>
  <c r="H33" i="14"/>
  <c r="H32" i="14"/>
  <c r="H24" i="14"/>
  <c r="H25" i="14"/>
  <c r="H26" i="14"/>
  <c r="H27" i="14"/>
  <c r="H28" i="14"/>
  <c r="H29" i="14"/>
  <c r="H30" i="14"/>
  <c r="I30" i="14"/>
  <c r="I29" i="14"/>
  <c r="I28" i="14"/>
  <c r="I27" i="14"/>
  <c r="I26" i="14"/>
  <c r="I25" i="14"/>
  <c r="I24" i="14"/>
  <c r="I23" i="14"/>
  <c r="I22" i="14"/>
  <c r="I21" i="14"/>
  <c r="I20" i="14"/>
  <c r="I19" i="14"/>
  <c r="G56" i="14"/>
  <c r="G55" i="14"/>
  <c r="G54" i="14"/>
  <c r="G53" i="14"/>
  <c r="G51" i="14"/>
  <c r="G50" i="14"/>
  <c r="G49" i="14"/>
  <c r="G48" i="14"/>
  <c r="G47" i="14"/>
  <c r="G46" i="14"/>
  <c r="G45" i="14"/>
  <c r="G44" i="14"/>
  <c r="G42" i="14"/>
  <c r="G41" i="14"/>
  <c r="G40" i="14"/>
  <c r="G39" i="14"/>
  <c r="G38" i="14"/>
  <c r="G37" i="14"/>
  <c r="G36" i="14"/>
  <c r="G34" i="14"/>
  <c r="G33" i="14"/>
  <c r="G32" i="14"/>
  <c r="G30" i="14"/>
  <c r="G29" i="14"/>
  <c r="G28" i="14"/>
  <c r="G27" i="14"/>
  <c r="G26" i="14"/>
  <c r="G25" i="14"/>
  <c r="G24" i="14"/>
  <c r="G23" i="14"/>
  <c r="G22" i="14"/>
  <c r="G21" i="14"/>
  <c r="G20" i="14"/>
  <c r="H20" i="14" s="1"/>
  <c r="G19" i="14"/>
  <c r="I32" i="14"/>
  <c r="G17" i="14"/>
  <c r="G16" i="14"/>
  <c r="G15" i="14"/>
  <c r="G14" i="14"/>
  <c r="G13" i="14"/>
  <c r="G12" i="14"/>
  <c r="H12" i="14" s="1"/>
  <c r="G11" i="14"/>
  <c r="H11" i="14" s="1"/>
  <c r="I11" i="14" s="1"/>
  <c r="G10" i="14"/>
  <c r="H9" i="14"/>
  <c r="I9" i="14" s="1"/>
  <c r="G8" i="14"/>
  <c r="H8" i="14" s="1"/>
  <c r="I8" i="14" s="1"/>
  <c r="G7" i="14"/>
  <c r="H7" i="14" s="1"/>
  <c r="I7" i="14" s="1"/>
  <c r="G6" i="14"/>
  <c r="H6" i="14" s="1"/>
  <c r="I6" i="14" s="1"/>
  <c r="G5" i="14"/>
  <c r="D53" i="14"/>
  <c r="F52" i="14"/>
  <c r="F43" i="14"/>
  <c r="F35" i="14"/>
  <c r="F31" i="14"/>
  <c r="F18" i="14"/>
  <c r="A10" i="14"/>
  <c r="A57" i="12"/>
  <c r="A56" i="12"/>
  <c r="A55" i="12"/>
  <c r="A54" i="12"/>
  <c r="A52" i="12"/>
  <c r="A51" i="12"/>
  <c r="A50" i="12"/>
  <c r="A49" i="12"/>
  <c r="A48" i="12"/>
  <c r="A47" i="12"/>
  <c r="A46" i="12"/>
  <c r="A45" i="12"/>
  <c r="A43" i="12"/>
  <c r="A42" i="12"/>
  <c r="A41" i="12"/>
  <c r="A40" i="12"/>
  <c r="A39" i="12"/>
  <c r="A38" i="12"/>
  <c r="A37" i="12"/>
  <c r="A35" i="12"/>
  <c r="A34" i="12"/>
  <c r="A33" i="12"/>
  <c r="A31" i="12"/>
  <c r="A30" i="12"/>
  <c r="A29" i="12"/>
  <c r="A28" i="12"/>
  <c r="A27" i="12"/>
  <c r="A26" i="12"/>
  <c r="A25" i="12"/>
  <c r="A24" i="12"/>
  <c r="A23" i="12"/>
  <c r="A22" i="12"/>
  <c r="A21" i="12"/>
  <c r="A20" i="12"/>
  <c r="A18" i="12"/>
  <c r="A17" i="12"/>
  <c r="A16" i="12"/>
  <c r="A15" i="12"/>
  <c r="A14" i="12"/>
  <c r="A13" i="12"/>
  <c r="A12" i="12"/>
  <c r="A11" i="12"/>
  <c r="A10" i="12"/>
  <c r="A9" i="12"/>
  <c r="A8" i="12"/>
  <c r="A7" i="12"/>
  <c r="I34" i="14"/>
  <c r="H17" i="14"/>
  <c r="I17" i="14" s="1"/>
  <c r="H16" i="14"/>
  <c r="I16" i="14" s="1"/>
  <c r="H15" i="14"/>
  <c r="I15" i="14" s="1"/>
  <c r="H14" i="14"/>
  <c r="H13" i="14"/>
  <c r="F4" i="14"/>
  <c r="B6" i="11"/>
  <c r="B7" i="11"/>
  <c r="B8" i="11" s="1"/>
  <c r="B9" i="11" s="1"/>
  <c r="B10" i="11" s="1"/>
  <c r="B11" i="11" s="1"/>
  <c r="B12" i="11" s="1"/>
  <c r="B13" i="11" s="1"/>
  <c r="B5" i="11"/>
  <c r="D3" i="7"/>
  <c r="G52" i="12"/>
  <c r="G51" i="12"/>
  <c r="G50" i="12"/>
  <c r="G49" i="12"/>
  <c r="G48" i="12"/>
  <c r="G47" i="12"/>
  <c r="G46" i="12"/>
  <c r="G45" i="12"/>
  <c r="G43" i="12"/>
  <c r="G42" i="12"/>
  <c r="G40" i="12"/>
  <c r="G39" i="12"/>
  <c r="G38" i="12"/>
  <c r="G37" i="12"/>
  <c r="F57" i="14" l="1"/>
  <c r="F59" i="14" s="1"/>
  <c r="H23" i="14"/>
  <c r="A42" i="14"/>
  <c r="A50" i="14"/>
  <c r="A48" i="14"/>
  <c r="A56" i="14"/>
  <c r="A33" i="14"/>
  <c r="A47" i="14"/>
  <c r="A32" i="14"/>
  <c r="A51" i="14"/>
  <c r="A41" i="14"/>
  <c r="A13" i="14"/>
  <c r="A23" i="14"/>
  <c r="A6" i="14"/>
  <c r="A14" i="14"/>
  <c r="A34" i="14"/>
  <c r="H19" i="14"/>
  <c r="A7" i="14"/>
  <c r="A15" i="14"/>
  <c r="A25" i="14"/>
  <c r="A44" i="14"/>
  <c r="A20" i="14"/>
  <c r="A11" i="14"/>
  <c r="A21" i="14"/>
  <c r="A53" i="14"/>
  <c r="A29" i="14"/>
  <c r="H10" i="14"/>
  <c r="I10" i="14" s="1"/>
  <c r="A40" i="14"/>
  <c r="A12" i="14"/>
  <c r="H5" i="14"/>
  <c r="A8" i="14"/>
  <c r="A26" i="14"/>
  <c r="A45" i="14"/>
  <c r="A54" i="14"/>
  <c r="A39" i="14"/>
  <c r="A49" i="14"/>
  <c r="A22" i="14"/>
  <c r="A36" i="14"/>
  <c r="A16" i="14"/>
  <c r="A27" i="14"/>
  <c r="A37" i="14"/>
  <c r="A9" i="14"/>
  <c r="A28" i="14"/>
  <c r="A46" i="14"/>
  <c r="A55" i="14"/>
  <c r="A17" i="14"/>
  <c r="A19" i="14"/>
  <c r="A38" i="14"/>
  <c r="I13" i="14"/>
  <c r="I5" i="14"/>
  <c r="I33" i="14"/>
  <c r="I14" i="14"/>
  <c r="A24" i="14" l="1"/>
  <c r="A30" i="14"/>
  <c r="H21" i="14"/>
  <c r="H22" i="14"/>
  <c r="G35" i="12" l="1"/>
  <c r="G34" i="12"/>
  <c r="G33" i="12"/>
  <c r="G26" i="12"/>
  <c r="G23" i="12"/>
  <c r="H21" i="12"/>
  <c r="G21" i="12"/>
  <c r="G22" i="12"/>
  <c r="G20" i="12"/>
  <c r="G16" i="12"/>
  <c r="G15" i="12"/>
  <c r="G14" i="12"/>
  <c r="G10" i="12"/>
  <c r="G9" i="12"/>
  <c r="G8" i="12"/>
  <c r="G7" i="12"/>
  <c r="G6" i="12"/>
  <c r="D4" i="13" l="1"/>
  <c r="H57" i="12"/>
  <c r="H56" i="12"/>
  <c r="H55" i="12"/>
  <c r="D54" i="12"/>
  <c r="H54" i="12" s="1"/>
  <c r="H52" i="12"/>
  <c r="H50" i="12"/>
  <c r="H49" i="12"/>
  <c r="H48" i="12"/>
  <c r="H47" i="12"/>
  <c r="H46" i="12"/>
  <c r="H45" i="12"/>
  <c r="H43" i="12"/>
  <c r="H42" i="12"/>
  <c r="H40" i="12"/>
  <c r="H39" i="12"/>
  <c r="H38" i="12"/>
  <c r="H37" i="12"/>
  <c r="H35" i="12"/>
  <c r="H34" i="12"/>
  <c r="H33" i="12"/>
  <c r="H30" i="12"/>
  <c r="G29" i="12"/>
  <c r="H29" i="12" s="1"/>
  <c r="H28" i="12"/>
  <c r="H27" i="12"/>
  <c r="H26" i="12"/>
  <c r="H25" i="12"/>
  <c r="G24" i="12"/>
  <c r="H24" i="12" s="1"/>
  <c r="H22" i="12"/>
  <c r="H20" i="12"/>
  <c r="H18" i="12"/>
  <c r="H17" i="12"/>
  <c r="H16" i="12"/>
  <c r="H15" i="12"/>
  <c r="H14" i="12"/>
  <c r="H13" i="12"/>
  <c r="H12" i="12"/>
  <c r="H11" i="12"/>
  <c r="H10" i="12"/>
  <c r="H9" i="12"/>
  <c r="H8" i="12"/>
  <c r="L7" i="12"/>
  <c r="L8" i="12" s="1"/>
  <c r="L9" i="12" s="1"/>
  <c r="H7" i="12"/>
  <c r="H6" i="12"/>
  <c r="H23" i="12" l="1"/>
  <c r="G31" i="12"/>
  <c r="H31" i="12" s="1"/>
  <c r="G41" i="12"/>
  <c r="H41" i="12" s="1"/>
  <c r="H51" i="12"/>
  <c r="F20" i="6" l="1"/>
  <c r="F44" i="6"/>
  <c r="B62" i="6" l="1"/>
  <c r="B23" i="6"/>
  <c r="B22" i="6"/>
  <c r="D2" i="8" l="1"/>
  <c r="D2" i="7"/>
  <c r="G57" i="6" l="1"/>
  <c r="G55" i="6"/>
  <c r="G54" i="6"/>
  <c r="E61" i="8" l="1"/>
  <c r="F58" i="6" l="1"/>
  <c r="F37" i="6"/>
  <c r="F31" i="6"/>
  <c r="F4" i="6"/>
  <c r="B6" i="6" l="1"/>
  <c r="B7" i="6" s="1"/>
  <c r="B8" i="6" s="1"/>
  <c r="B9" i="6" s="1"/>
  <c r="B10" i="6" s="1"/>
  <c r="B11" i="6" s="1"/>
  <c r="B12" i="6" s="1"/>
  <c r="B13" i="6" s="1"/>
  <c r="B14" i="6" s="1"/>
  <c r="B15" i="6" s="1"/>
  <c r="B16" i="6" s="1"/>
  <c r="B17" i="6" s="1"/>
  <c r="B18" i="6" s="1"/>
  <c r="B19" i="6" s="1"/>
  <c r="B21" i="6" s="1"/>
  <c r="B24" i="6" s="1"/>
  <c r="B25" i="6" s="1"/>
  <c r="B26" i="6" s="1"/>
  <c r="B27" i="6" s="1"/>
  <c r="B28" i="6" s="1"/>
  <c r="B29" i="6" s="1"/>
  <c r="B30" i="6" s="1"/>
  <c r="B32" i="6" s="1"/>
  <c r="B33" i="6" s="1"/>
  <c r="B34" i="6" s="1"/>
  <c r="B35" i="6" s="1"/>
  <c r="B36" i="6" s="1"/>
  <c r="B38" i="6" s="1"/>
  <c r="B39" i="6" s="1"/>
  <c r="B40" i="6" s="1"/>
  <c r="F63" i="6"/>
  <c r="B41" i="6" l="1"/>
  <c r="B42" i="6" s="1"/>
  <c r="B43" i="6" s="1"/>
  <c r="B45" i="6" s="1"/>
  <c r="B46" i="6" s="1"/>
  <c r="B47" i="6" s="1"/>
  <c r="B48" i="6" s="1"/>
  <c r="B49" i="6" s="1"/>
  <c r="B50" i="6" s="1"/>
  <c r="B51" i="6" s="1"/>
  <c r="B52" i="6" s="1"/>
  <c r="B53" i="6" s="1"/>
  <c r="B54" i="6" s="1"/>
  <c r="B55" i="6" s="1"/>
  <c r="B56" i="6" s="1"/>
  <c r="B57" i="6" s="1"/>
  <c r="B59" i="6" s="1"/>
  <c r="B60" i="6" s="1"/>
  <c r="B61" i="6" s="1"/>
</calcChain>
</file>

<file path=xl/sharedStrings.xml><?xml version="1.0" encoding="utf-8"?>
<sst xmlns="http://schemas.openxmlformats.org/spreadsheetml/2006/main" count="1076" uniqueCount="376">
  <si>
    <t>S.no</t>
  </si>
  <si>
    <t>Particulars</t>
  </si>
  <si>
    <t>Unique Frequency</t>
  </si>
  <si>
    <t xml:space="preserve">Base Unit of Measurement </t>
  </si>
  <si>
    <t>% Allocation</t>
  </si>
  <si>
    <t>Remarks</t>
  </si>
  <si>
    <t>A</t>
  </si>
  <si>
    <t>Pavement</t>
  </si>
  <si>
    <t>Monthly</t>
  </si>
  <si>
    <t>Rmtr.</t>
  </si>
  <si>
    <r>
      <t xml:space="preserve">MCW- Flexible/Rigid pavement - Cleaning &amp; Sweeping Median Opening- </t>
    </r>
    <r>
      <rPr>
        <b/>
        <u/>
        <sz val="9"/>
        <color theme="1"/>
        <rFont val="Times New Roman"/>
        <family val="1"/>
      </rPr>
      <t>Rural area</t>
    </r>
  </si>
  <si>
    <t>Nos.</t>
  </si>
  <si>
    <r>
      <t xml:space="preserve">Cleaning &amp; Sweeping of Minor Junction/Intersection on Flexible/Rigid Pavement- </t>
    </r>
    <r>
      <rPr>
        <b/>
        <u/>
        <sz val="9"/>
        <color rgb="FF000000"/>
        <rFont val="Times New Roman"/>
        <family val="1"/>
      </rPr>
      <t>Rural Area</t>
    </r>
  </si>
  <si>
    <r>
      <t xml:space="preserve">Cleaning &amp; Sweeping of Bus Bay &amp; Bus Shelter on Flexible &amp; Rigid Pavement- </t>
    </r>
    <r>
      <rPr>
        <b/>
        <u/>
        <sz val="9"/>
        <color rgb="FF000000"/>
        <rFont val="Times New Roman"/>
        <family val="1"/>
      </rPr>
      <t>Rural Area</t>
    </r>
  </si>
  <si>
    <t>Fortnight</t>
  </si>
  <si>
    <r>
      <t xml:space="preserve">MCW- Flexible/Rigid pavement - Cleaning &amp; Sweeping - Median Opening- </t>
    </r>
    <r>
      <rPr>
        <b/>
        <u/>
        <sz val="9"/>
        <color theme="1"/>
        <rFont val="Times New Roman"/>
        <family val="1"/>
      </rPr>
      <t>Urban Area</t>
    </r>
  </si>
  <si>
    <r>
      <t xml:space="preserve">Cleaning &amp; Sweeping of Minor Junction/Intersection on Flexible/Rigid Pavement- </t>
    </r>
    <r>
      <rPr>
        <b/>
        <u/>
        <sz val="9"/>
        <color rgb="FF000000"/>
        <rFont val="Times New Roman"/>
        <family val="1"/>
      </rPr>
      <t>Urban Area</t>
    </r>
  </si>
  <si>
    <r>
      <t xml:space="preserve">Cleaning &amp; Sweeping of Bus Bay &amp; Bus Shelter on Flexible &amp; Rigid Pavement- </t>
    </r>
    <r>
      <rPr>
        <b/>
        <u/>
        <sz val="9"/>
        <color rgb="FF000000"/>
        <rFont val="Times New Roman"/>
        <family val="1"/>
      </rPr>
      <t>Urban Area</t>
    </r>
  </si>
  <si>
    <t>SR- Flexible pavement Cleaning &amp; Sweeping in Urban area including RE wall Paved Seperators &amp; Drain cum Foot path and Underpasses</t>
  </si>
  <si>
    <r>
      <t xml:space="preserve">Clean, Sweep of Major Junction/Intersection - </t>
    </r>
    <r>
      <rPr>
        <b/>
        <u/>
        <sz val="9"/>
        <color rgb="FF000000"/>
        <rFont val="Times New Roman"/>
        <family val="1"/>
      </rPr>
      <t>Rural Area &amp; Urban Area</t>
    </r>
  </si>
  <si>
    <t>Weeds/Unwanted Vegetation -Cleaning from Earthern shoulder to ROW (Including Unlined Drain High Embankment,Stone Pitching, Quarter Coning in structures &amp; RE wall unpaved Separators)</t>
  </si>
  <si>
    <t>Quarterly</t>
  </si>
  <si>
    <t xml:space="preserve">Earthern shoulder levelling excluding soil </t>
  </si>
  <si>
    <t>Once in 2 Months</t>
  </si>
  <si>
    <t>As per internal &amp; IE inspection report</t>
  </si>
  <si>
    <t>Filling of raincuts with Exising soil of ROW</t>
  </si>
  <si>
    <t>Bi-Anually</t>
  </si>
  <si>
    <t>Filling of Gunny bags and stacking at erosion portion for Emergency</t>
  </si>
  <si>
    <t>LS</t>
  </si>
  <si>
    <t>Toll Plaza PQC - (LHS &amp; RHS)</t>
  </si>
  <si>
    <t>Weekly</t>
  </si>
  <si>
    <t>Nos</t>
  </si>
  <si>
    <t>B</t>
  </si>
  <si>
    <t>Horticulture</t>
  </si>
  <si>
    <t>Weeds/Unwanted Vegetation removal in the median including median chutes</t>
  </si>
  <si>
    <t>As per site</t>
  </si>
  <si>
    <t>Watering for Median plants (Considering 10 months for the year and 2 Months Monsoon)</t>
  </si>
  <si>
    <t>Trimming, Pruning of Median plants</t>
  </si>
  <si>
    <t>Basin making for Median plants</t>
  </si>
  <si>
    <t>Replacement of causality -Median plants</t>
  </si>
  <si>
    <t>Apply-Pesticide &amp; Manure-Median Plants</t>
  </si>
  <si>
    <t>Replacement of causality -Avenue plants</t>
  </si>
  <si>
    <t>Apply-Pesticide &amp; Manure-Avenue Plants</t>
  </si>
  <si>
    <t>C</t>
  </si>
  <si>
    <t>Drainage</t>
  </si>
  <si>
    <t>Cleaning &amp; vegetation removal - Lined Drain</t>
  </si>
  <si>
    <t>Cleaning &amp; vegetation removal - Median chute drain</t>
  </si>
  <si>
    <t>Cleaning &amp; vegetation removal - Median Longitudinal drain</t>
  </si>
  <si>
    <t>Cleaning &amp; vegetation removal - Side slope/chute drain</t>
  </si>
  <si>
    <t>Re-shaping of Earthern drain</t>
  </si>
  <si>
    <t>D</t>
  </si>
  <si>
    <t>Structures</t>
  </si>
  <si>
    <t>Box/Slab culvert-Vent Cleaning incuding silt removal</t>
  </si>
  <si>
    <t>Pre &amp; Post Monsoon</t>
  </si>
  <si>
    <t>Pipe culvert-Vent Cleaning incuding silt removal</t>
  </si>
  <si>
    <t>Minor Bridge -Vent Cleaning incuding silt removal</t>
  </si>
  <si>
    <t>Expansion Joint cleaning of Structure (Major Bridge, Minor Bridge, Flyovers,ROB/RUB Etc,)</t>
  </si>
  <si>
    <t>Cleaning/Washing of Parapet wall , Crash barrier &amp; Handrails (Culverts,Major Bridge, Minor Bridge, Flyovers,Underpasses,ROB/RUB Etc,)</t>
  </si>
  <si>
    <t>Vegetation removal from RE Wall  (As and when Required)</t>
  </si>
  <si>
    <t>E</t>
  </si>
  <si>
    <t>Road Furniture</t>
  </si>
  <si>
    <t>Cleaning(Washing) of Toll Plaza Sign boards</t>
  </si>
  <si>
    <t>Cleaning - sign Board- single post</t>
  </si>
  <si>
    <t>Cleaning - sign Board- Double post</t>
  </si>
  <si>
    <t xml:space="preserve">Cleaning of Delineators </t>
  </si>
  <si>
    <t>Cleaning of Solar Blinkers</t>
  </si>
  <si>
    <t>Cleaning/ Weed Removal below MBCB</t>
  </si>
  <si>
    <t>Cleaning/ Weed Removal below PGRs</t>
  </si>
  <si>
    <t>Cleaning Distnace Marking stone- Km stone/Hectometer stone.</t>
  </si>
  <si>
    <t>Cleaning of ROW Pillar/Guard Post Etc,.</t>
  </si>
  <si>
    <t>Cleaning (Washing) of MBCB in Rural/Urban areas including Reflective stickers</t>
  </si>
  <si>
    <t>Cleaning(Washing) of PGR</t>
  </si>
  <si>
    <t>Cleaning(Washing) of Kerb</t>
  </si>
  <si>
    <t>Fixing of Refelctive stickers on MBCB (Reflective Stickers shall be provided by the Employer)</t>
  </si>
  <si>
    <t>As and when required</t>
  </si>
  <si>
    <t>F</t>
  </si>
  <si>
    <t>Toll Plaza/Buildings</t>
  </si>
  <si>
    <t>Cleaning of External Paved Developed Areas (Toll Plaza Premises,Highway Nest, Medical aid post,Plaza building,Maintanance yards,SWBs; etc)</t>
  </si>
  <si>
    <t>Daily</t>
  </si>
  <si>
    <t>Cleaning &amp; Washing of Booths &amp; Lanes</t>
  </si>
  <si>
    <t>Cleaning &amp; Washing of Toll Plaza Canopies</t>
  </si>
  <si>
    <t>Unit</t>
  </si>
  <si>
    <t>No</t>
  </si>
  <si>
    <t>i</t>
  </si>
  <si>
    <t>Road Furnitures</t>
  </si>
  <si>
    <t>Yearly</t>
  </si>
  <si>
    <t xml:space="preserve">Cleaning and Maintenance of Tollplaza external landscape area </t>
  </si>
  <si>
    <t>Total Length of the Project</t>
  </si>
  <si>
    <t>MCW (4 lane)</t>
  </si>
  <si>
    <t>SR (2 lane)</t>
  </si>
  <si>
    <t>Sr. No.</t>
  </si>
  <si>
    <t>Description</t>
  </si>
  <si>
    <t>Minimum
Resources</t>
  </si>
  <si>
    <t>Civil Supervisor</t>
  </si>
  <si>
    <t>Name of the Equipment</t>
  </si>
  <si>
    <t>Qty</t>
  </si>
  <si>
    <t xml:space="preserve"> Safety Arrangements:  Blinker , safety boards , water barrier , LED Arrow provision to be done.</t>
  </si>
  <si>
    <t xml:space="preserve">Water Tanker with Driver 16 KL along with GPS Tracker: </t>
  </si>
  <si>
    <t>Tractor Trolley along with GPS Tracker</t>
  </si>
  <si>
    <t>Grass / Bush Cutting Machine</t>
  </si>
  <si>
    <t>Bikes for Maintenance Supervisor</t>
  </si>
  <si>
    <t>Closed Vehicle for shifting of labour along with GPS Tracker:</t>
  </si>
  <si>
    <t xml:space="preserve">Labour </t>
  </si>
  <si>
    <t>a</t>
  </si>
  <si>
    <t>Routine Maintenance
Male - 65%-70% ; Female 35%-30%</t>
  </si>
  <si>
    <t>b</t>
  </si>
  <si>
    <t>Toll plaza Area
Male - 100%</t>
  </si>
  <si>
    <t>Along with the gardner for maintenance of landscape at tollplaza</t>
  </si>
  <si>
    <t>c</t>
  </si>
  <si>
    <t>Safety cones</t>
  </si>
  <si>
    <t>If Contractor require, Client shall provide upto 2,000 safety cones on need basis. These cones are expected to be returned in good condition after the Agreement Period, with allowances made for general wear and tear. Incase of any damage/breakage etc. of the safety cones, same shall be reconciled on monthly basis , and such amount of loss shall be deducted from the Monthly RA Bills</t>
  </si>
  <si>
    <t>Safety Engineer/Supervisor</t>
  </si>
  <si>
    <t>UoM</t>
  </si>
  <si>
    <t>Safety cones along with nylon rope</t>
  </si>
  <si>
    <t>TATA 407 Vehicle along with GPS Tracker (shadow vehicle)</t>
  </si>
  <si>
    <t>Newly painted  for safety connes / materials shifting along with LED , Blinkers portable provision incl.safety signboards norms</t>
  </si>
  <si>
    <t>Traffic Management as per Guidelines Provided under IRC SP 55 2014 &amp; EHS Policy.
Each set shall be Consist of Following Items</t>
  </si>
  <si>
    <t>Set</t>
  </si>
  <si>
    <t>Men at work : 1no.</t>
  </si>
  <si>
    <t>No overtaking : 1no.</t>
  </si>
  <si>
    <t>Speed Limit Board : 1no.</t>
  </si>
  <si>
    <t>d</t>
  </si>
  <si>
    <t>Lane Closure Board : 1no.</t>
  </si>
  <si>
    <t>e</t>
  </si>
  <si>
    <t>Keep Left/Right : 1no.</t>
  </si>
  <si>
    <t>f</t>
  </si>
  <si>
    <t>Water Barrier (5nos at start)</t>
  </si>
  <si>
    <t>g</t>
  </si>
  <si>
    <t>Flagman/Robot/Mannequin : 1no.</t>
  </si>
  <si>
    <t>PPEs - For each labours</t>
  </si>
  <si>
    <t>Helmets</t>
  </si>
  <si>
    <t>Safety Jackets</t>
  </si>
  <si>
    <t>Safety Shoes</t>
  </si>
  <si>
    <t>Face shield/Goggles as required</t>
  </si>
  <si>
    <t>Hand Gloves as required</t>
  </si>
  <si>
    <t>Safety Belt &amp; Harness as required</t>
  </si>
  <si>
    <t>S.No</t>
  </si>
  <si>
    <t>Description of Works</t>
  </si>
  <si>
    <t>UOM</t>
  </si>
  <si>
    <t>Rates</t>
  </si>
  <si>
    <t>Rm</t>
  </si>
  <si>
    <t xml:space="preserve">All charges for construction of speed breakers - Safety Enhancement works of Service Roads, Approach Roads, Toll Plazas, Intersections, etc to project highway - </t>
  </si>
  <si>
    <t>With Bituminous Material</t>
  </si>
  <si>
    <t xml:space="preserve"> MT </t>
  </si>
  <si>
    <t>With Concrete- M30  (assuming .271cum/m)</t>
  </si>
  <si>
    <t xml:space="preserve"> R.Mtr </t>
  </si>
  <si>
    <t>All charges for reconstruction of damaged kerb M20 grade including material, transportation, labours, plants &amp; machineries, shuttering, painting (1 coat primer + 2 coat Approved brand colour) etc.</t>
  </si>
  <si>
    <t>All charges for providing barbed wire fencing as per approved drawing &amp; as directed by Engineer-In-Charge. The rates are inclusive of excavation of pits, supply of poles, barbed wire &amp; requisite stressing, quarter pins; etc</t>
  </si>
  <si>
    <t>With material</t>
  </si>
  <si>
    <t>Without material</t>
  </si>
  <si>
    <t>SHOULDER : Restoration of Rain Cuts</t>
  </si>
  <si>
    <t>Restoration of rain cuts (including all material and machineries)with soil, moorum, gravel or a mixture of these, clearing the loose soil, benching for 300 mm width, laying fresh material in layers not exceeding 250 mm and compacting with plate compactor or power rammers to restore the original alignment, levels and slopes
(Soil from borrow area shall be arranged by Vendor)</t>
  </si>
  <si>
    <t>Cu.M</t>
  </si>
  <si>
    <t>Crack Filling - Aligator Cracks</t>
  </si>
  <si>
    <t>Filling of crack using slow - curing bitumen emulsion and applying River bed/crusher sand in case crack are wider than 3mm. - Boq rates are included machinery and manpower. Required material of emulsion and river bed/Crusher sand only shall be provided @ SPV stores at free of cost.</t>
  </si>
  <si>
    <t xml:space="preserve"> Sq.Mtr </t>
  </si>
  <si>
    <t>Crack Filling - Longitudinal</t>
  </si>
  <si>
    <t>R.Mtr</t>
  </si>
  <si>
    <r>
      <t>Filling Pot-holes and Patch Repairs with</t>
    </r>
    <r>
      <rPr>
        <b/>
        <sz val="9"/>
        <color rgb="FF000000"/>
        <rFont val="Poppins"/>
      </rPr>
      <t xml:space="preserve"> Cold ready mix </t>
    </r>
    <r>
      <rPr>
        <sz val="9"/>
        <color rgb="FF000000"/>
        <rFont val="Poppins"/>
      </rPr>
      <t>- Boq rates are included machinery and manpower. Required material of cold ready mix shall be provided @ SPV stores at free of cost.</t>
    </r>
  </si>
  <si>
    <r>
      <t xml:space="preserve">Filling Pot-holes and Patch Repairs with </t>
    </r>
    <r>
      <rPr>
        <b/>
        <sz val="9"/>
        <color rgb="FF000000"/>
        <rFont val="Poppins"/>
      </rPr>
      <t>Paver block (50mm to 75mm)</t>
    </r>
    <r>
      <rPr>
        <sz val="9"/>
        <color rgb="FF000000"/>
        <rFont val="Poppins"/>
      </rPr>
      <t xml:space="preserve"> - Boq rates are included supply of paver block, machinery and manpower. Required material of cold ready mix shall be provided @ SPV stores at free of cost.</t>
    </r>
  </si>
  <si>
    <t>Filling Pot-holes and Patch Repairs with Bituminous concrete, 40 to 50 mm.</t>
  </si>
  <si>
    <t>Removal of all failed material, trimming of completed excavation to provide firm vertical faces, cleaning of surface, painting of tack coat on the sides and base of excavation as per clause 503, back filling the pot holes with hot bituminous material as per clause 504, compacting with Plate Compactor and finishing the surface to form a smooth continuous surface, all as per clause 3004.2</t>
  </si>
  <si>
    <t>Cum</t>
  </si>
  <si>
    <t>Filling Pot-holes and Patch Repairs with Dense Graded Bituminous Macadam (DBM) upto 100 mm.</t>
  </si>
  <si>
    <t>Removal of all failed material, trimming of completed excavation to provide firm vertical faces, cleaning of surface, painting of tack coat on the sides and base of excavation as per clause 503, back filling the pot holes with hot DBM material as per clause 504, compacting with Plate Compactor and finishing the surface to form a smooth continuous surface, all as per clause 3004</t>
  </si>
  <si>
    <t>Providing Pneumatic jack hammer along with tractor and operator</t>
  </si>
  <si>
    <t>Hrs.</t>
  </si>
  <si>
    <r>
      <rPr>
        <b/>
        <sz val="9"/>
        <color rgb="FF000000"/>
        <rFont val="Poppins"/>
      </rPr>
      <t>Repair of old Joints Sealant</t>
    </r>
    <r>
      <rPr>
        <sz val="9"/>
        <color rgb="FF000000"/>
        <rFont val="Poppins"/>
      </rPr>
      <t xml:space="preserve"> (Removal of existing sealant and re sealing of contraction,  longitudinal or expansion joints in concrete pavement with fresh sealant material)</t>
    </r>
  </si>
  <si>
    <r>
      <rPr>
        <b/>
        <sz val="9"/>
        <color rgb="FF000000"/>
        <rFont val="Poppins"/>
      </rPr>
      <t>Crack Sealing</t>
    </r>
    <r>
      <rPr>
        <sz val="9"/>
        <color rgb="FF000000"/>
        <rFont val="Poppins"/>
      </rPr>
      <t>: Providing and laying low viscosity, abrasion resistant, insitu UV resistant sealer FOSROC EP75 / equlavant into all type of concrete pavement cracks wherever required in culverts, bridges and pavements as per manufacturer’s specifications and guidelines etc. complete including chipping the surface and making groove into cracks 5mm x 10mm and cleaning the surface and pouring the material into cracks etc. complete.</t>
    </r>
  </si>
  <si>
    <r>
      <rPr>
        <b/>
        <sz val="9"/>
        <rFont val="Poppins"/>
      </rPr>
      <t xml:space="preserve">Repair   of   Cracked   Rigid   Pavement   (PQC Panels) using Cross bar stitching. </t>
    </r>
    <r>
      <rPr>
        <sz val="9"/>
        <rFont val="Poppins"/>
      </rPr>
      <t>Crack   stitching   with   inclined   tie   bar   (cross Stitching)  used  for  cracks  in  reasonably  good condition in order to arrest movement of slab and  slabs  pieces  by  making  primer  verticals holes,,  alternative  inclined  hole,  cleaning  the hole  through  oil  free  compressor  and  filled with  epoxy  resin  in  enough  quality  that  will coat  HYSD  bar  confirming  IS  1786  of  12  mm dia  in  every  hole  also  groone  shall  be  made along   with   line   cracks   display   spalling   and filled  with  a  low  viscosity  resin  or  fire  epoxy mortar following the method specified IRC SP 83:2008.</t>
    </r>
  </si>
  <si>
    <r>
      <rPr>
        <b/>
        <sz val="9"/>
        <rFont val="Poppins"/>
      </rPr>
      <t xml:space="preserve">Repair   of   Cracked   Rigid   Pavement   (PQC Panels) using Stapling </t>
    </r>
    <r>
      <rPr>
        <sz val="9"/>
        <rFont val="Poppins"/>
      </rPr>
      <t>Crack  stitching  with  V-bars  (Stapling)  to  be used  for  cracks  in  reasonably  good  condition in order to arrest movement of slabs and slab pieces by making the position of vertical holes of  dia  30  mm  at  a  distance  of  228  mm  form the  crack  at  spacing  of  600  mm  center  to center,   drilling   holes,   Slit   removing,   Devris cleaning from the  holes, roughen  the  sites  of hole  and  slit  by  sand  blasting,  sand  paper. Insert the steel bar (FE 500), fill the holes and silt with epoxy mortar (1:3 epoxy: sand) up to 10mm  above  the  top  surface  of  steel  bar. Filling   with   non-shrinkable  concrete  or  any other  equivalent  material may  be filled up  to the  top  level  of  PQ2  and  fill  the  sides  of  the groove with low visco sity epoxy following the IRC SP 83:2008.</t>
    </r>
  </si>
  <si>
    <t>Providing and applying  micro concrete (like shrink comp or equivalent) having compressive strength as 400 Kilogram/sq.cm. including finishing the surface and curing for 07 days. Etc complete. The usage of this non shrink concrete with zero slump is to allow to occupy every free space leaving no voids, thereby producing dense concrete with proper bonding with concrete (The quoted rates to be  inclusive of all materials, labours, tools &amp; tackles, transportation, taxes etc complete) to be applied on Rigid Pavement with Nito bon Bond &amp; 6mm Wire mesh.</t>
  </si>
  <si>
    <t>With Material</t>
  </si>
  <si>
    <t xml:space="preserve">Only Labour </t>
  </si>
  <si>
    <t>All Charges for Minor Rectification of Rigid Pavement</t>
  </si>
  <si>
    <t xml:space="preserve">Dismantling of cement concrete pavement of any grade by mechanical means using pneumatic tools, breaking to pieces not exceeding 0.02 cum in volume and stock piling at designated locations and disposal of dismantled materials up to a lead of 1000 meters, stacking serviceable and unserviceable materials separately as per MoRTH specification clause 202. </t>
  </si>
  <si>
    <t>Pavement Quality Concrete Construction  of  un-reinforced,  dowel  jointed, plain  cement  concrete pavement M-40  grade concrete   over   a   prepared   sub   base   with cement  , coarse     and     fine     aggregate conforming to IS 383, maximum size of coarse aggregate  not  exceeding  25  mm,  mixed  in  a batching  and  mixing  plant  as  per  approved mix  design,  transported  to  site,  laid  with  a fixed    form    or    slip    form    paver,    spread, compacted    and    finished    in    a   continuous operation  including  provision  of  contraction, expansion,     construction     and     longitudinal joints,    joint    filler,    separation    membrane, sealant primer, joint sealant, debonding strip, admixtures   as  approved,  curing   compound, finishing to lines and grades as per drawing as per IRC 15 2011 and as per relevant clauses of section   602   of   specifications   complete   but excluding  cost  of  steel  in  dowel  bar  and  tie rods etc.</t>
  </si>
  <si>
    <t>Mild   steel   (500   mm   Length,   300   mm Spacing, 36 mm dia)</t>
  </si>
  <si>
    <t>MT</t>
  </si>
  <si>
    <t>Tor steel (640 mm Length, 520 mm Spacing, 12 mm dia)</t>
  </si>
  <si>
    <t>All Charges for GP2 Concreteing including material with Nito Bond, transportation, labours, plants &amp; machineries, shuttering etc</t>
  </si>
  <si>
    <t>All charges for casting &amp; fixing of road furniture items as per approved drawing and as directed by Engineer in Charge. The rates are inclusive of all materials, transportation, labours, plants &amp; machineries, shuttering; etc (including 1 coat primer , 2 coats of enamel paint)</t>
  </si>
  <si>
    <t>Hectometer Stone</t>
  </si>
  <si>
    <t xml:space="preserve"> Nos. </t>
  </si>
  <si>
    <t>KM Stone</t>
  </si>
  <si>
    <t>5th KM Stone</t>
  </si>
  <si>
    <t>Boundary/ROW Stone</t>
  </si>
  <si>
    <t>Guard Stones:</t>
  </si>
  <si>
    <t>Size : ….</t>
  </si>
  <si>
    <t>All charges for painting &amp; lettering Distance marking stones, Guard posts, Boundary pillars etc.  as per approved drawing &amp; as directed by Engineer in Charge- incl material</t>
  </si>
  <si>
    <t>Structure Numbering</t>
  </si>
  <si>
    <t>Bridge Hand Rail Pipe painting including removing the rust and one coat oil primer and two coats of enamel paint.</t>
  </si>
  <si>
    <t>All charges for repairing of damaged MBCB as per approved drawing &amp; as directed by Engineer-In-Charge. The rates are inclusive of all materials, transportation, labours, plants &amp; machineries, shuttering, etc</t>
  </si>
  <si>
    <t>Removal by gas cutting</t>
  </si>
  <si>
    <t>Refixing of New MBCB (Excluding MBCB)</t>
  </si>
  <si>
    <t>"W" : Metal Beam Crash Barrier (Providing and erecting a "W" metal beam crash barrier comprising of 3 mm thick corrugated sheet metal beam rail, 70 cm above road/ground level, fixed on ISMC series channel vertical post, 150 x 75 x 5 mm spaced 2 m centre to centre, 1.8 m high, 1.1 m below ground/road level, all steel parts and fitments to be galvanised by hot dip process, all fittings to conform to IS:1367 and IS:1364, metal beam rail to be fixed on the vertical post with a spacer of channel section 150 x 75 x 5 mm, 330 mm long complete as per clause 811)</t>
  </si>
  <si>
    <t>All charges for painting of various road furniture items as per approved drawing &amp; as directed by Engineer in Charge- incl material - Two Coats of Paint</t>
  </si>
  <si>
    <t>Single Post Sign Boards</t>
  </si>
  <si>
    <t>Double Post Sign Boards</t>
  </si>
  <si>
    <t>Solar Blinkers</t>
  </si>
  <si>
    <t>Solar Low Masts</t>
  </si>
  <si>
    <t>Delineators</t>
  </si>
  <si>
    <t>Hazard Marker Sign board</t>
  </si>
  <si>
    <t>Bollards</t>
  </si>
  <si>
    <t xml:space="preserve">Cantilever Gantry </t>
  </si>
  <si>
    <t xml:space="preserve">Single pole gantry </t>
  </si>
  <si>
    <t xml:space="preserve">2 pole gantry </t>
  </si>
  <si>
    <t xml:space="preserve">Toll fee boards </t>
  </si>
  <si>
    <t>Providing and fixing of retro- reflectorised cautionary, mandatory and informatory sign as per IRC :67 made of TYPE 11  (Make : 3M Only) reflective sheeting vide clause 801.3 /IRC, fixed over aluminium sheeting, 1.5 mm thick supported on a mild steel angle iron post85 &amp; 100 x 6 mm firmly fixed to the ground by means of properly designed foundation with M20 grade cement concrete 45 cm x 45 cm x 60 cm, 60 cm below ground level as per approved drawing) Scope including 10 years of 3M Warrnety ceritificate.</t>
  </si>
  <si>
    <t>Cautionary (Triangle) Size :900 MM</t>
  </si>
  <si>
    <t>Cautionary (Triangle)  Size :1200 MM</t>
  </si>
  <si>
    <t>ObjectMarker Size :300mm triangle</t>
  </si>
  <si>
    <t>Madatory Signbaord : OCTAGONAL Size : 900 MM</t>
  </si>
  <si>
    <t>Madatory Signbaord : OCTAGONAL Size : 1200 MM</t>
  </si>
  <si>
    <t>Informatory Signboard : RECTANGULAR Size : 800 X 600 MM</t>
  </si>
  <si>
    <t>Informatory Signboard : RECTANGLE Size :  600 X 450 MM</t>
  </si>
  <si>
    <t>Mandatory Signboard : CIRCULAR - 900MM</t>
  </si>
  <si>
    <t>Informatory Signboard :  RECTANGLE- 600 X 450 MM</t>
  </si>
  <si>
    <t>Cautionary Signboard : HAZARD BOARD Size : 900MM x 300MM</t>
  </si>
  <si>
    <t>Cautionary Signboard : CHEVRON SIGN - RECTANGLE Size : 750 X 900 MM</t>
  </si>
  <si>
    <t>Cautionary SignboardCHEVRON SIGN  Size : 450 X 450 MM</t>
  </si>
  <si>
    <t>Cautionary SignboardCHEVRON SIGN Size: 450 X 600 MM</t>
  </si>
  <si>
    <t xml:space="preserve"> Mandatory Signboard : CIRCULAR Size : 600MM</t>
  </si>
  <si>
    <t>Informatory Signboard : ADVANCE SIGNBOARD/Reasurance signboard  : AREA MORE THAN 0.9 SQM</t>
  </si>
  <si>
    <t>Sqm</t>
  </si>
  <si>
    <t>Informatory Signboard : ADVANCE SIGNBOARD- AREA LESS THAN 0.9 SQM</t>
  </si>
  <si>
    <t xml:space="preserve">Informatory Signboard : Route Marker : Size </t>
  </si>
  <si>
    <t>Box type Delineators Size : …...........</t>
  </si>
  <si>
    <t>Round type Delineators Size : …..............</t>
  </si>
  <si>
    <t>Supply and fixing of Flexible Median Marker Make : 3m only with scope including materials , manpowers , transportations etc.,</t>
  </si>
  <si>
    <r>
      <rPr>
        <b/>
        <sz val="9"/>
        <rFont val="Poppins"/>
      </rPr>
      <t>Supply and of fixing of ACP Sheet (Make : 3M Type 11)</t>
    </r>
    <r>
      <rPr>
        <sz val="9"/>
        <rFont val="Poppins"/>
      </rPr>
      <t xml:space="preserve"> as per IRC 67 scope including removal of damaged / exisiting faded sheet and replacing the same with new materials it includings all type of welding , transportations , machinaries , tools , safety , crane etc., (along with 10 years warranty)</t>
    </r>
  </si>
  <si>
    <t>(i) Single pole (3MM Thickess)</t>
  </si>
  <si>
    <t>(ii) Double Pole (3MM Thickess)</t>
  </si>
  <si>
    <t>(iii) Cantilever gantry (4mm Thickness)</t>
  </si>
  <si>
    <t>(iv) 2 pole Gantry  (4mm Thickness)</t>
  </si>
  <si>
    <t>(v) 3 pole Gantry  (4mm Thickness)</t>
  </si>
  <si>
    <t>(vi) Toll fee boards  (4mm Thickness)</t>
  </si>
  <si>
    <t>All charges for Supply and fixing of NEW PGR Size : …......... (with primer &amp; 2 coat of enamel paint(Make : 1st Quality Asian , Berger only)With scope including materials , manpower , transportations etc.,</t>
  </si>
  <si>
    <t>All charges for Supply and fixing of (Repairing) PGR Size : …......... (with primer &amp; 2 coat of enamel paint (Make : 1st Quality Asian , Berger only) With scope including materials , manpower , transportations etc.,</t>
  </si>
  <si>
    <r>
      <t xml:space="preserve">Road Stud (Double shank): Providing and fixing of road stud 100x 100 mm, die cast in aluminium, resistant to corrosive effect of salt and grit, fitted with lense reflectors, installed in concrete or asphaltic surface by drilling hole 30 mm upto a depth of 60 mm and bedded in a suitable bituminous grout or epoxy mortar, all as per BS 873 part 4:1973 / IRC </t>
    </r>
    <r>
      <rPr>
        <b/>
        <sz val="9"/>
        <color theme="1"/>
        <rFont val="Poppins"/>
      </rPr>
      <t xml:space="preserve">Make : 3M Only </t>
    </r>
  </si>
  <si>
    <r>
      <rPr>
        <b/>
        <sz val="9"/>
        <color theme="1"/>
        <rFont val="Poppins"/>
      </rPr>
      <t>Providing and application of enamel based painting at Median /shoulder kerb , RCC Crash barrier at structures , shoulders  Brand : 1st Quality Asian , Berger</t>
    </r>
    <r>
      <rPr>
        <sz val="9"/>
        <color theme="1"/>
        <rFont val="Poppins"/>
      </rPr>
      <t xml:space="preserve"> with scope including cleaning of exisitng surface , safety , materials ,manpower , transportations etc.,</t>
    </r>
  </si>
  <si>
    <t>(i) 1 coat Painting (with primer)</t>
  </si>
  <si>
    <t>(ii) 2 coat painting (with primer)</t>
  </si>
  <si>
    <t>(iii) 1 coat painting (with out primer)</t>
  </si>
  <si>
    <t>(iv) 2 coat painting (with out primer)</t>
  </si>
  <si>
    <t>All charges of painting of  as per approved drawing and as directed by Engineer-In-Charge. The rates are inclusive of paint(Enamel/Water bound) labour, transportation, tools &amp; tackles etc.</t>
  </si>
  <si>
    <t xml:space="preserve">PGRs - Both side (1 coat primer + 2 coat Approved brand colour) </t>
  </si>
  <si>
    <t xml:space="preserve">Kerb / Crash barrier (1 coat primer + 2 coat Approved brand colour) </t>
  </si>
  <si>
    <r>
      <t>Fixing of</t>
    </r>
    <r>
      <rPr>
        <b/>
        <sz val="9"/>
        <color rgb="FF000000"/>
        <rFont val="Poppins"/>
      </rPr>
      <t xml:space="preserve"> Road Studs </t>
    </r>
    <r>
      <rPr>
        <sz val="9"/>
        <color rgb="FF000000"/>
        <rFont val="Poppins"/>
      </rPr>
      <t>(Material Shall be supplied by SPV)</t>
    </r>
  </si>
  <si>
    <t>All charges for Fixing of various road furniture items as per approved drawing &amp; as directed by Engineer in Charge (Excluding Sign boards, Solar Blinker &amp; Delineators)</t>
  </si>
  <si>
    <t>Advance Traffic diversion &amp; Reassurance sign board</t>
  </si>
  <si>
    <t>h</t>
  </si>
  <si>
    <t>Cluster Sign board</t>
  </si>
  <si>
    <t>Bollard</t>
  </si>
  <si>
    <t>Structure</t>
  </si>
  <si>
    <t>All charges of different grades of concrete for fixing all types of road furniture items, repairing of various type of RCC component; etc. The rates are inclusive of all materials, transportation, labours, plant &amp; machineries, shuttering, etc</t>
  </si>
  <si>
    <t>M10 grade</t>
  </si>
  <si>
    <t xml:space="preserve"> Cu.M </t>
  </si>
  <si>
    <t>M15 grade</t>
  </si>
  <si>
    <t>M20 grade</t>
  </si>
  <si>
    <t>M25 grade</t>
  </si>
  <si>
    <t>M30 grade</t>
  </si>
  <si>
    <t>All charges for providing and fixing of Fe500 reinforcement steel for repairing of various components of RCC structures as per approved drawing and as directed by Engineer-In-Charge. The rates are inclusive of all materials, transportation, labours, etc</t>
  </si>
  <si>
    <t xml:space="preserve"> kg </t>
  </si>
  <si>
    <t>All charges of repairing of dry rubble stone pitching at high embankment, quarter conning, etc as per approved drawing and as directed by Engineer-In-Charge. The rates are inclusive of all materials, transportation, labours, etc- (300 mm thick)</t>
  </si>
  <si>
    <t>with available stone at site</t>
  </si>
  <si>
    <t>Stone procured by vendor</t>
  </si>
  <si>
    <t xml:space="preserve">All charges for supply and  fixing of drainage spouts as per approved drawing and as directed by Engineer In Charge </t>
  </si>
  <si>
    <t>Providing and fixing of RCC cover slab for drain- M25 slab with scope including materials , manpower , transportations and minimum 7 dats curing etc., ( for a 1.5m x1.15m x 0.1m)</t>
  </si>
  <si>
    <t xml:space="preserve">(i) Size : 1.5 m x 1.15m x 0.1m </t>
  </si>
  <si>
    <t xml:space="preserve">(i) Size : 1.5 m x 1.15m x 0.150m </t>
  </si>
  <si>
    <t>Building/Structure</t>
  </si>
  <si>
    <t>All charges of masonry for repairing of different components of structures as per approved drawing and as directed by Engineer-In-Charge. The rates are inclusive of all materials, transportation, labours, plant &amp; machineries</t>
  </si>
  <si>
    <t xml:space="preserve">Brick Masonry </t>
  </si>
  <si>
    <t>Random Rubble Stone Masonary (with boulders)</t>
  </si>
  <si>
    <t>Random Rubble Stone Masonry (without boulders)</t>
  </si>
  <si>
    <t>All charges of plastering(1:3) for repairing various components of structures as per approved drawing and as directed by Engineer-In-Charge. The rates are inclusive of all materials, transportation, labours, plant &amp; machineries, scaffolding, etc</t>
  </si>
  <si>
    <t>All charges for providing and fixing of various thickness of paver blocks including 50mm sand bed as per approved drawing &amp; as directed by Engineer-In-Charge. (Excluding Potholes/patch)</t>
  </si>
  <si>
    <t>60mm thick &amp; M30 grade</t>
  </si>
  <si>
    <t>75mm thick &amp; M30 grade</t>
  </si>
  <si>
    <t>All charges for providing and fixing of checkered tiles including 50mm sand bed as per approved drawing &amp; as directed by Engineer-In-Charge</t>
  </si>
  <si>
    <t>Supply of Unskilled Labours for miscellaneous works as per the minimum wages</t>
  </si>
  <si>
    <t>Supply of Skilled Labours for miscellaneous works as per the minimum wages</t>
  </si>
  <si>
    <t>Application of Enamel paint with 2 coats at Tollplaza premises and other project asset as per direction of site Incharge scope including materials , transportations ,safety , manpower etc., (Including Paint)</t>
  </si>
  <si>
    <t>Providing and application of Synthetic interior emulsion paint (scope including preparing of surface and putty)</t>
  </si>
  <si>
    <t>Providing and application of Exterior waterbase paint  (scope including preparing of surface)</t>
  </si>
  <si>
    <t>All charges for Supply and fixing of Toughness glass 5 to 8mm thickess on toll booths / buildings with scope including manpower , materials , tools and tacklets etc.,</t>
  </si>
  <si>
    <t>All charges for repairing of aluminum windows at toll booths , buildings with scope including manpower , materials , tools and tacklets etc.,</t>
  </si>
  <si>
    <t>All charges for fixing of New  aluminum windows at toll booths , buildings with scope including manpower , materials , tools and tacklets etc., (Scope including removal of old window)</t>
  </si>
  <si>
    <t>All charges for fixing of Light pole hight upto 9 to 10 meters with scope including removal of damaged light pole with trasnportations , manpower , machinaries , tools and equipments etc.,</t>
  </si>
  <si>
    <t>Asset Scope of Project</t>
  </si>
  <si>
    <t>ANNEXURE - A1 (ROUTINE MAINTENANCE BOQ)</t>
  </si>
  <si>
    <t>ANNEXURE A2  Part - A (LIST OF RESOURCES FOR ROUTINE MAINTENANCE)</t>
  </si>
  <si>
    <t>ANNEXURE A2 Part - B (LIST OF RESOURCES FOR SAFETY REQUIREMENTS)</t>
  </si>
  <si>
    <t>Annexure -A4 (One Time Item)</t>
  </si>
  <si>
    <r>
      <t>Supply and fixing of</t>
    </r>
    <r>
      <rPr>
        <b/>
        <sz val="10"/>
        <color theme="1"/>
        <rFont val="Poppins"/>
      </rPr>
      <t xml:space="preserve"> Median plantation upto 5 to 6 feet height as per IRC SP 021</t>
    </r>
    <r>
      <rPr>
        <sz val="10"/>
        <color theme="1"/>
        <rFont val="Poppins"/>
      </rPr>
      <t xml:space="preserve"> (variant as per NHAI Norms and shall be suggest by SPV) scope including removal , digging new pits , new plantations and required all type of manuring etc., Height of plant above ground level shall be minimum 2.5 to 3 feet along with necessary support arrangement.</t>
    </r>
  </si>
  <si>
    <t>Supply and Plantation of Avenue plants  as per IRC SP 21 2009 specifications and as per NHAI policy, planting of Avenue trees having age not less than 6 months in pit having dimension of -0.6mX0.6m X 1m deep dug in the ground, mixing the 700mm soil with decayed farmyard/sludge manure, planting the Plants, backfilling the Pit, Fertilizers, watering, with green net (PVC virgin HDPE of 400GSM and min 5 feet height supported by min. 4 No of wooden / bamboo sticks of 5 feet height above G.L, tied with PVC tags). etc. Height of the plant is 9 feet &amp; above, directed by the Engineer In charge (Payment shall be made after 1 Month maintenance) height minimum 7 to 10 feet</t>
  </si>
  <si>
    <t>All charges for application of Chainage marking enamel paint 1st quality (Brand : Asian , berger only)in every 50m intervel on both sides with yellow background with black lettering (2 coats) scope including materials , powers ,transportations etc., (Wherever kerb not available , the location will replace with paved surface at paved shoulder or as per site Incharge direction)</t>
  </si>
  <si>
    <r>
      <t xml:space="preserve">MCW- Flexible/Rigid pavement - Cleaning &amp; Sweeping in </t>
    </r>
    <r>
      <rPr>
        <b/>
        <u/>
        <sz val="9"/>
        <color rgb="FF000000"/>
        <rFont val="Times New Roman"/>
        <family val="1"/>
      </rPr>
      <t>Urban area</t>
    </r>
    <r>
      <rPr>
        <sz val="9"/>
        <color rgb="FF000000"/>
        <rFont val="Times New Roman"/>
        <family val="1"/>
      </rPr>
      <t xml:space="preserve"> including Foot path of structures &amp; drainage spouts of structures; truck lay byes;etc</t>
    </r>
  </si>
  <si>
    <t>Annexure-A3 (Special Works)</t>
  </si>
  <si>
    <t>As Per Site</t>
  </si>
  <si>
    <t>As Per Project Length</t>
  </si>
  <si>
    <t>Four lane Chichra to Kharagpur (existing Km 185+150 (Design Km 16+130) to Km 129+000 (Design Km 72+250)</t>
  </si>
  <si>
    <t>Weeds/Unwanted Vegetation removal in the separetor including chutes</t>
  </si>
  <si>
    <t>Watering , Trimming,Pruning and basin making for Avenue plants (Considering 10 months for the year and 2 Months Monsoon)</t>
  </si>
  <si>
    <t xml:space="preserve">Truck Mounted Vacuum Road Sweeper with side brush along with GPS Tracker
</t>
  </si>
  <si>
    <t xml:space="preserve">Penalty </t>
  </si>
  <si>
    <t>1. 2500/per day until mobilization of machinaries 
2. 2000/per day for Break down until deployment of machinaries if exceeding more than 2 days.</t>
  </si>
  <si>
    <t>1. 3000/per day until mobilization of machinaries  
2. 2500/per day for Break down until mobilization of machinaries if exceeding more than 2 days.</t>
  </si>
  <si>
    <t>Tractor Trolley</t>
  </si>
  <si>
    <t>1. 2800/per day until deployment of machinaries 
2. 2300/per day for Break down until mobilization of machinaries if exceeding more than 2 days.</t>
  </si>
  <si>
    <t>1. 800/per day until mobilization of machinaries  
2. 500/per day for Break down until mobilization of machinaries if exceeding more than 2 days.</t>
  </si>
  <si>
    <t xml:space="preserve"> 500/per day until mobilization of machinaries  when demanded by the employer</t>
  </si>
  <si>
    <t>Closed Vehicle for shifting of labour</t>
  </si>
  <si>
    <t>1. 3000/per day until mobilization of machinaries  
2. 2000/per day for Break down until mobilization of machinaries if exceeding more than 2 days.</t>
  </si>
  <si>
    <t>more than 5 days absent contractor should deploy replacement , if fails 1500/days will be decuted until mobilization of staff and legal action / notice will be take place.</t>
  </si>
  <si>
    <t>Maintenance Manager (With Min 5 Years Experience in Highway Maintenance)</t>
  </si>
  <si>
    <t>Frequency</t>
  </si>
  <si>
    <t>Scope of Work</t>
  </si>
  <si>
    <t xml:space="preserve"> Scope for 1 Frequency</t>
  </si>
  <si>
    <t>Yearly Scope of This Project</t>
  </si>
  <si>
    <t>Pro dated Rate</t>
  </si>
  <si>
    <r>
      <t xml:space="preserve">MCW- Flexible/Rigid pavement - Cleaning &amp; Sweeping Median Opening- </t>
    </r>
    <r>
      <rPr>
        <b/>
        <u/>
        <sz val="9"/>
        <color rgb="FF000000"/>
        <rFont val="Poppins"/>
      </rPr>
      <t>Rural area</t>
    </r>
  </si>
  <si>
    <r>
      <t xml:space="preserve">Cleaning &amp; Sweeping of Minor Junction/Intersection on Flexible/Rigid Pavement- </t>
    </r>
    <r>
      <rPr>
        <b/>
        <u/>
        <sz val="9"/>
        <color rgb="FF000000"/>
        <rFont val="Poppins"/>
      </rPr>
      <t>Rural Area</t>
    </r>
  </si>
  <si>
    <r>
      <t xml:space="preserve">Cleaning &amp; Sweeping of Bus Bay &amp; Bus Shelter on Flexible &amp; Rigid Pavement- </t>
    </r>
    <r>
      <rPr>
        <b/>
        <u/>
        <sz val="9"/>
        <color rgb="FF000000"/>
        <rFont val="Poppins"/>
      </rPr>
      <t>Rural Area</t>
    </r>
  </si>
  <si>
    <r>
      <t xml:space="preserve">MCW- Flexible/Rigid pavement - Cleaning &amp; Sweeping - Median Opening- </t>
    </r>
    <r>
      <rPr>
        <b/>
        <u/>
        <sz val="9"/>
        <color rgb="FF000000"/>
        <rFont val="Poppins"/>
      </rPr>
      <t>Urban Area</t>
    </r>
  </si>
  <si>
    <r>
      <t xml:space="preserve">Cleaning &amp; Sweeping of Minor Junction/Intersection on Flexible/Rigid Pavement- </t>
    </r>
    <r>
      <rPr>
        <b/>
        <u/>
        <sz val="9"/>
        <color rgb="FF000000"/>
        <rFont val="Poppins"/>
      </rPr>
      <t>Urban Area</t>
    </r>
  </si>
  <si>
    <t>Cleaning &amp; Sweeping of Bus Bay &amp; Bus Shelter on Flexible &amp; Rigid Pavement- Urban Area</t>
  </si>
  <si>
    <r>
      <t xml:space="preserve">Clean, Sweep of Major Junction/Intersection - </t>
    </r>
    <r>
      <rPr>
        <b/>
        <u/>
        <sz val="9"/>
        <color rgb="FF000000"/>
        <rFont val="Poppins"/>
      </rPr>
      <t>Rural Area &amp; Urban Area</t>
    </r>
  </si>
  <si>
    <t xml:space="preserve">Earthen shoulder levelling excluding soil </t>
  </si>
  <si>
    <t>Qty Identified as per IE/Joint inspection report of every month</t>
  </si>
  <si>
    <t>Bi-Annually</t>
  </si>
  <si>
    <t>Watering for Avenue plants (Considering 10 months for the year and 2 Months Monsoon)</t>
  </si>
  <si>
    <t>Basin making for Avenue plants (Considering 10 months for the year and 2 Months Monsoon)</t>
  </si>
  <si>
    <t>Cleaning - sign Board- including Toll Plaza Sign Boards, single post &amp; Double Post sign Boards</t>
  </si>
  <si>
    <t>Cleaning Distance Marking stone- Km stone/Hectometer stone.</t>
  </si>
  <si>
    <t>Chainage</t>
  </si>
  <si>
    <t xml:space="preserve">  Total Length (Km.)</t>
  </si>
  <si>
    <t>Toll Plaza</t>
  </si>
  <si>
    <t>Fees to be charged on Monthly basis / KM Basis (In Rupees)</t>
  </si>
  <si>
    <t xml:space="preserve">    From</t>
  </si>
  <si>
    <t xml:space="preserve">        To</t>
  </si>
  <si>
    <t>(Routine Maintenance + Safety)</t>
  </si>
  <si>
    <r>
      <t xml:space="preserve">MCW- Flexible/Rigid pavement - Cleaning &amp; Sweeping in </t>
    </r>
    <r>
      <rPr>
        <b/>
        <u/>
        <sz val="9"/>
        <color rgb="FF000000"/>
        <rFont val="Times New Roman"/>
        <family val="1"/>
      </rPr>
      <t>Rural area</t>
    </r>
    <r>
      <rPr>
        <sz val="9"/>
        <color rgb="FF000000"/>
        <rFont val="Times New Roman"/>
        <family val="1"/>
      </rPr>
      <t xml:space="preserve"> including Foot path &amp; drainage spouts of structures; truck lay byes;etc </t>
    </r>
    <r>
      <rPr>
        <b/>
        <sz val="9"/>
        <color rgb="FF000000"/>
        <rFont val="Times New Roman"/>
        <family val="1"/>
      </rPr>
      <t>(2 Lane Consideration)</t>
    </r>
  </si>
  <si>
    <r>
      <rPr>
        <b/>
        <u/>
        <sz val="9"/>
        <color rgb="FF000000"/>
        <rFont val="Poppins"/>
      </rPr>
      <t>MCW- Flexible/Rigid pavement</t>
    </r>
    <r>
      <rPr>
        <sz val="9"/>
        <color rgb="FF000000"/>
        <rFont val="Poppins"/>
      </rPr>
      <t xml:space="preserve"> - Cleaning &amp; Sweeping in </t>
    </r>
    <r>
      <rPr>
        <b/>
        <u/>
        <sz val="9"/>
        <color rgb="FF000000"/>
        <rFont val="Poppins"/>
      </rPr>
      <t>Urban area</t>
    </r>
    <r>
      <rPr>
        <sz val="9"/>
        <color rgb="FF000000"/>
        <rFont val="Poppins"/>
      </rPr>
      <t xml:space="preserve"> including Foot path of structures &amp; drainage spouts ; truck lay byes; bus bays; etc (2 Lane Consideration)</t>
    </r>
  </si>
  <si>
    <r>
      <rPr>
        <b/>
        <u/>
        <sz val="9"/>
        <color rgb="FF000000"/>
        <rFont val="Poppins"/>
      </rPr>
      <t xml:space="preserve">MCW- Flexible/Rigid pavement </t>
    </r>
    <r>
      <rPr>
        <sz val="9"/>
        <color rgb="FF000000"/>
        <rFont val="Poppins"/>
      </rPr>
      <t xml:space="preserve">- Cleaning &amp; Sweeping in </t>
    </r>
    <r>
      <rPr>
        <b/>
        <u/>
        <sz val="9"/>
        <color rgb="FF000000"/>
        <rFont val="Poppins"/>
      </rPr>
      <t>Rural area</t>
    </r>
    <r>
      <rPr>
        <sz val="9"/>
        <color rgb="FF000000"/>
        <rFont val="Poppins"/>
      </rPr>
      <t xml:space="preserve"> including Foot path &amp; drainage spouts of structures; truck lay byes;etc (2 Lane Consideration)</t>
    </r>
  </si>
  <si>
    <r>
      <rPr>
        <b/>
        <u/>
        <sz val="9"/>
        <color rgb="FF000000"/>
        <rFont val="Poppins"/>
      </rPr>
      <t>SR- Flexible pavement</t>
    </r>
    <r>
      <rPr>
        <sz val="9"/>
        <color rgb="FF000000"/>
        <rFont val="Poppins"/>
      </rPr>
      <t xml:space="preserve"> Cleaning &amp; Sweeping in Urban area including RE wall Paved Separators &amp; Drain cum Foot path and Underpasses ( Entry and exist length shall not consider in this length)</t>
    </r>
  </si>
  <si>
    <t>Weeds/Unwanted Vegetation -Cleaning from Earthen shoulder to ROW (Including Unlined Drain High Embankment, Side slope chute drain, Stone Pitching, Quarter Coning in structures, MBCB weed removal, &amp; RE wall unpaved Separators) (2 Lane Consideration)</t>
  </si>
  <si>
    <t>Trimming, Pruning of Avenue Plantation</t>
  </si>
  <si>
    <t>Box/Slab culvert-Vent Cleaning including silt removal (Single Structure considerd shall be 1 Nos)</t>
  </si>
  <si>
    <t>Pipe culvert-Vent Cleaning including silt removal (Single Structure considerd shall be 1 Nos)</t>
  </si>
  <si>
    <t>Minor Bridge -Vent Cleaning including silt removal (Single Structure considerd shall be 1 Nos)</t>
  </si>
  <si>
    <t>Expansion Joint cleaning of Structure (Major Bridge, Minor Bridge, Flyovers, ROB/RUB Etc,) ( 1 Structure=1 Nos)</t>
  </si>
  <si>
    <t>Drainge sport cleaning of Structure (Major Bridge, Minor Bridge, Flyovers, ROB/RUB Etc,) ( 1 Structure=1 Nos)</t>
  </si>
  <si>
    <t>Cleaning/Washing of Parapet wall , Crash barrier &amp; Handrails (Culverts, Major Bridge, Minor Bridge, Flyovers, Underpasses, ROB/RUB Etc,) ( 1 Structure=1 Nos)</t>
  </si>
  <si>
    <t>Vegetation removal from RE Wall  (As and when Required) ( 1 Structure=1 Nos)</t>
  </si>
  <si>
    <t>Cleaning of Delineators &amp; Solar Blinkers</t>
  </si>
  <si>
    <t>Cleaning of External Paved Developed Areas and Maintenance of Toll plaza external landscape area  (Toll Plaza Premises, Highway Nest, Medical aid post, Plaza building, Maintenance yards, SWBs; etc)</t>
  </si>
  <si>
    <t xml:space="preserve">Truck Lay Bye &amp; Toilet Cleaning </t>
  </si>
  <si>
    <r>
      <rPr>
        <b/>
        <u/>
        <sz val="10"/>
        <color theme="1"/>
        <rFont val="Poppins"/>
      </rPr>
      <t xml:space="preserve">Conditions : </t>
    </r>
    <r>
      <rPr>
        <sz val="10"/>
        <color theme="1"/>
        <rFont val="Poppins"/>
      </rPr>
      <t xml:space="preserve">
1. It should be newly well painted and no leakage
2. The truck tanker should be fitted with a rear-mounted water pump and two outlets to facilitate watering of median plantations without requiring laborers.
3. Rear side water tanker fully hazard marker reflective painting to be done along with LED blinker &amp; Safety provision of water barriers.
</t>
    </r>
  </si>
  <si>
    <t>Jet Sprayer with 5KL Water Tanker</t>
  </si>
  <si>
    <t>Note:- Above Mentioned quantities are bare minimum required at site and at any scenario the resources mentioned above should not be demobilized. And also, additional resources required at site as per site prevailing condition and requirements, Also, for Executing Annexure-A3 works, Separate team has to be provided and it is strictly not allowed to utilize Routine Maintenance Labours.</t>
  </si>
  <si>
    <t>If Contractor require safety cones beyond 500 nos  then employer shall provide safety cones on need basis. These cones are expected to be returned in good condition after the Agreement Period, with allowances made for general wear and tear. Incase of any damage/breakage etc. of the safety cones, same shall be reconciled on monthly basis , and such amount of loss shall be deducted from the Monthly RA Bills</t>
  </si>
  <si>
    <t>As per Site Requirement</t>
  </si>
  <si>
    <t>Quoted Rate Including Safety Per Year:-</t>
  </si>
  <si>
    <t>S No</t>
  </si>
  <si>
    <t>Planning</t>
  </si>
  <si>
    <t>Achivement</t>
  </si>
  <si>
    <t>Payment shall be made against achieved quantity</t>
  </si>
  <si>
    <t>Truck Lay toilet block cleaning works
Male -100%</t>
  </si>
  <si>
    <t>For 3 nos Truck lay</t>
  </si>
  <si>
    <t>Electrical works
Male -100%</t>
  </si>
  <si>
    <t>For Electrical maintenance works</t>
  </si>
  <si>
    <t>Hand baby roller instead of Plate Compactor</t>
  </si>
  <si>
    <t>Labours for Safety arrangement &amp; work zone preparation at site (Male labour- 100%)</t>
  </si>
  <si>
    <r>
      <t xml:space="preserve">Cleaning &amp; Sweeping of Bus Bay &amp; Bus Shelter on Flexible &amp; Rigid Pavement- </t>
    </r>
    <r>
      <rPr>
        <b/>
        <u/>
        <sz val="9"/>
        <color rgb="FF000000"/>
        <rFont val="Poppins"/>
      </rPr>
      <t>Urban Area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</si>
</sst>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 #,##0.00_ ;_ * \-#,##0.00_ ;_ * &quot;-&quot;??_ ;_ @_ "/>
    <numFmt numFmtId="164" formatCode="_ * #,##0_ ;_ * \-#,##0_ ;_ * &quot;-&quot;??_ ;_ @_ "/>
    <numFmt numFmtId="165" formatCode="0.0"/>
  </numFmts>
  <fonts count="41" x14ac:knownFonts="1">
    <font>
      <sz val="11"/>
      <color theme="1"/>
      <name val="Times New Roman"/>
      <family val="2"/>
    </font>
    <font>
      <sz val="11"/>
      <color theme="1"/>
      <name val="Aptos Narrow"/>
      <family val="2"/>
      <scheme val="minor"/>
    </font>
    <font>
      <sz val="11"/>
      <color theme="1"/>
      <name val="Aptos Narrow"/>
      <family val="2"/>
      <scheme val="minor"/>
    </font>
    <font>
      <sz val="11"/>
      <color theme="1"/>
      <name val="Times New Roman"/>
      <family val="2"/>
    </font>
    <font>
      <sz val="9"/>
      <color theme="1"/>
      <name val="Times New Roman"/>
      <family val="1"/>
    </font>
    <font>
      <b/>
      <sz val="9"/>
      <color theme="0"/>
      <name val="Times New Roman"/>
      <family val="1"/>
    </font>
    <font>
      <sz val="9"/>
      <color rgb="FF000000"/>
      <name val="Times New Roman"/>
      <family val="1"/>
    </font>
    <font>
      <b/>
      <u/>
      <sz val="9"/>
      <color rgb="FF000000"/>
      <name val="Times New Roman"/>
      <family val="1"/>
    </font>
    <font>
      <b/>
      <u/>
      <sz val="9"/>
      <color theme="1"/>
      <name val="Times New Roman"/>
      <family val="1"/>
    </font>
    <font>
      <b/>
      <sz val="9"/>
      <color theme="1"/>
      <name val="Times New Roman"/>
      <family val="1"/>
    </font>
    <font>
      <sz val="9"/>
      <name val="Times New Roman"/>
      <family val="1"/>
    </font>
    <font>
      <sz val="10"/>
      <color theme="1"/>
      <name val="Poppins"/>
    </font>
    <font>
      <b/>
      <sz val="10"/>
      <color theme="1"/>
      <name val="Poppins"/>
    </font>
    <font>
      <b/>
      <sz val="10"/>
      <color rgb="FF000000"/>
      <name val="Poppins"/>
    </font>
    <font>
      <b/>
      <sz val="9"/>
      <color theme="1"/>
      <name val="Poppins"/>
    </font>
    <font>
      <sz val="9"/>
      <color theme="1"/>
      <name val="Arial"/>
      <family val="2"/>
    </font>
    <font>
      <i/>
      <sz val="10"/>
      <color theme="1"/>
      <name val="Poppins"/>
    </font>
    <font>
      <sz val="10"/>
      <color rgb="FF000000"/>
      <name val="Poppins"/>
    </font>
    <font>
      <sz val="10"/>
      <name val="Poppins"/>
    </font>
    <font>
      <i/>
      <sz val="10"/>
      <color rgb="FF000000"/>
      <name val="Poppins"/>
    </font>
    <font>
      <b/>
      <sz val="9"/>
      <color theme="1"/>
      <name val="Arial"/>
      <family val="2"/>
    </font>
    <font>
      <b/>
      <sz val="10"/>
      <color theme="0"/>
      <name val="Poppins"/>
    </font>
    <font>
      <sz val="9"/>
      <color theme="1"/>
      <name val="Poppins"/>
    </font>
    <font>
      <b/>
      <sz val="9"/>
      <color theme="0"/>
      <name val="Poppins"/>
    </font>
    <font>
      <sz val="9"/>
      <color rgb="FF000000"/>
      <name val="Poppins"/>
    </font>
    <font>
      <b/>
      <sz val="9"/>
      <color rgb="FF000000"/>
      <name val="Poppins"/>
    </font>
    <font>
      <b/>
      <sz val="9"/>
      <name val="Poppins"/>
    </font>
    <font>
      <sz val="9"/>
      <name val="Poppins"/>
    </font>
    <font>
      <sz val="9"/>
      <color theme="0"/>
      <name val="Poppins"/>
    </font>
    <font>
      <sz val="10"/>
      <color rgb="FF000000"/>
      <name val="Times New Roman"/>
      <family val="1"/>
    </font>
    <font>
      <sz val="11"/>
      <color theme="1"/>
      <name val="Poppins"/>
    </font>
    <font>
      <sz val="9"/>
      <color theme="0"/>
      <name val="Times New Roman"/>
      <family val="1"/>
    </font>
    <font>
      <b/>
      <sz val="9"/>
      <color rgb="FFFFFFFF"/>
      <name val="Poppins"/>
    </font>
    <font>
      <b/>
      <u/>
      <sz val="9"/>
      <color rgb="FF000000"/>
      <name val="Poppins"/>
    </font>
    <font>
      <b/>
      <sz val="11"/>
      <color theme="1"/>
      <name val="Poppins"/>
    </font>
    <font>
      <b/>
      <sz val="12"/>
      <color theme="1"/>
      <name val="Times New Roman"/>
      <family val="1"/>
    </font>
    <font>
      <b/>
      <sz val="9"/>
      <color rgb="FF000000"/>
      <name val="Times New Roman"/>
      <family val="1"/>
    </font>
    <font>
      <b/>
      <u/>
      <sz val="10"/>
      <color theme="1"/>
      <name val="Poppins"/>
    </font>
    <font>
      <b/>
      <sz val="18"/>
      <color theme="1"/>
      <name val="Aptos Narrow"/>
      <family val="2"/>
      <scheme val="minor"/>
    </font>
    <font>
      <b/>
      <sz val="14"/>
      <color theme="1"/>
      <name val="Aptos Narrow"/>
      <family val="2"/>
      <scheme val="minor"/>
    </font>
    <font>
      <sz val="9"/>
      <color rgb="FFFF0000"/>
      <name val="Poppins"/>
    </font>
  </fonts>
  <fills count="9">
    <fill>
      <patternFill patternType="none"/>
    </fill>
    <fill>
      <patternFill patternType="gray125"/>
    </fill>
    <fill>
      <patternFill patternType="solid">
        <fgColor theme="4" tint="-0.249977111117893"/>
        <bgColor indexed="64"/>
      </patternFill>
    </fill>
    <fill>
      <patternFill patternType="solid">
        <fgColor theme="0"/>
        <bgColor indexed="64"/>
      </patternFill>
    </fill>
    <fill>
      <patternFill patternType="solid">
        <fgColor theme="4" tint="-0.499984740745262"/>
        <bgColor indexed="64"/>
      </patternFill>
    </fill>
    <fill>
      <patternFill patternType="solid">
        <fgColor rgb="FFFFFFFF"/>
        <bgColor indexed="64"/>
      </patternFill>
    </fill>
    <fill>
      <patternFill patternType="solid">
        <fgColor rgb="FF002060"/>
        <bgColor indexed="64"/>
      </patternFill>
    </fill>
    <fill>
      <patternFill patternType="solid">
        <fgColor rgb="FF1F3864"/>
        <bgColor indexed="64"/>
      </patternFill>
    </fill>
    <fill>
      <patternFill patternType="solid">
        <fgColor rgb="FF203764"/>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style="medium">
        <color rgb="FF000000"/>
      </left>
      <right style="medium">
        <color rgb="FF000000"/>
      </right>
      <top style="medium">
        <color rgb="FF000000"/>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auto="1"/>
      </left>
      <right style="thin">
        <color auto="1"/>
      </right>
      <top/>
      <bottom style="thin">
        <color auto="1"/>
      </bottom>
      <diagonal/>
    </border>
    <border>
      <left/>
      <right style="thin">
        <color auto="1"/>
      </right>
      <top/>
      <bottom style="thin">
        <color auto="1"/>
      </bottom>
      <diagonal/>
    </border>
    <border>
      <left/>
      <right/>
      <top/>
      <bottom style="thin">
        <color indexed="64"/>
      </bottom>
      <diagonal/>
    </border>
    <border>
      <left style="thin">
        <color auto="1"/>
      </left>
      <right style="thin">
        <color auto="1"/>
      </right>
      <top/>
      <bottom/>
      <diagonal/>
    </border>
  </borders>
  <cellStyleXfs count="9">
    <xf numFmtId="0" fontId="0" fillId="0" borderId="0"/>
    <xf numFmtId="43" fontId="3" fillId="0" borderId="0" applyFont="0" applyFill="0" applyBorder="0" applyAlignment="0" applyProtection="0"/>
    <xf numFmtId="9" fontId="3" fillId="0" borderId="0" applyFont="0" applyFill="0" applyBorder="0" applyAlignment="0" applyProtection="0"/>
    <xf numFmtId="43" fontId="2" fillId="0" borderId="0" applyFont="0" applyFill="0" applyBorder="0" applyAlignment="0" applyProtection="0"/>
    <xf numFmtId="0" fontId="3" fillId="0" borderId="0"/>
    <xf numFmtId="43" fontId="3" fillId="0" borderId="0" applyFont="0" applyFill="0" applyBorder="0" applyAlignment="0" applyProtection="0"/>
    <xf numFmtId="0" fontId="29" fillId="0" borderId="0"/>
    <xf numFmtId="0" fontId="1" fillId="0" borderId="0"/>
    <xf numFmtId="43" fontId="1" fillId="0" borderId="0" applyFont="0" applyFill="0" applyBorder="0" applyAlignment="0" applyProtection="0"/>
  </cellStyleXfs>
  <cellXfs count="212">
    <xf numFmtId="0" fontId="0" fillId="0" borderId="0" xfId="0"/>
    <xf numFmtId="0" fontId="4" fillId="0" borderId="0" xfId="0" applyFont="1" applyAlignment="1">
      <alignment horizontal="center" vertical="center"/>
    </xf>
    <xf numFmtId="0" fontId="4" fillId="0" borderId="0" xfId="0" applyFont="1" applyAlignment="1">
      <alignment vertical="center" wrapText="1"/>
    </xf>
    <xf numFmtId="0" fontId="4" fillId="0" borderId="0" xfId="0" applyFont="1" applyAlignment="1">
      <alignment vertical="center"/>
    </xf>
    <xf numFmtId="10" fontId="5" fillId="2" borderId="0" xfId="2" applyNumberFormat="1" applyFont="1" applyFill="1" applyAlignment="1">
      <alignment horizontal="center" vertical="center"/>
    </xf>
    <xf numFmtId="43" fontId="4" fillId="0" borderId="0" xfId="1" applyFont="1" applyAlignment="1">
      <alignment horizontal="center" vertical="center"/>
    </xf>
    <xf numFmtId="0" fontId="4" fillId="0" borderId="0" xfId="0" applyFont="1" applyAlignment="1">
      <alignment horizontal="left" vertical="center"/>
    </xf>
    <xf numFmtId="0" fontId="5" fillId="2" borderId="1" xfId="0" applyFont="1" applyFill="1" applyBorder="1" applyAlignment="1">
      <alignment horizontal="center" vertical="center" wrapText="1"/>
    </xf>
    <xf numFmtId="0" fontId="5" fillId="2" borderId="1" xfId="0" applyFont="1" applyFill="1" applyBorder="1" applyAlignment="1">
      <alignment vertical="center" wrapText="1"/>
    </xf>
    <xf numFmtId="0" fontId="4" fillId="2" borderId="1" xfId="0" applyFont="1" applyFill="1" applyBorder="1" applyAlignment="1">
      <alignment vertical="center" wrapText="1"/>
    </xf>
    <xf numFmtId="0" fontId="4" fillId="2" borderId="1" xfId="0" applyFont="1" applyFill="1" applyBorder="1" applyAlignment="1">
      <alignment vertical="center"/>
    </xf>
    <xf numFmtId="10" fontId="5" fillId="2" borderId="1" xfId="0" applyNumberFormat="1" applyFont="1" applyFill="1" applyBorder="1" applyAlignment="1">
      <alignment horizontal="center" vertical="center"/>
    </xf>
    <xf numFmtId="43" fontId="4" fillId="2" borderId="1" xfId="1" applyFont="1" applyFill="1" applyBorder="1" applyAlignment="1">
      <alignment horizontal="center" vertical="center"/>
    </xf>
    <xf numFmtId="0" fontId="4" fillId="0" borderId="1" xfId="0" applyFont="1" applyBorder="1" applyAlignment="1">
      <alignment horizontal="center" vertical="center"/>
    </xf>
    <xf numFmtId="0" fontId="6" fillId="3" borderId="1" xfId="0" applyFont="1" applyFill="1" applyBorder="1" applyAlignment="1">
      <alignment vertical="center" wrapText="1"/>
    </xf>
    <xf numFmtId="0" fontId="4" fillId="0" borderId="1" xfId="0" applyFont="1" applyBorder="1" applyAlignment="1">
      <alignment horizontal="center" vertical="center" wrapText="1"/>
    </xf>
    <xf numFmtId="10" fontId="4" fillId="0" borderId="1" xfId="0" applyNumberFormat="1" applyFont="1" applyBorder="1" applyAlignment="1">
      <alignment horizontal="center" vertical="center"/>
    </xf>
    <xf numFmtId="43" fontId="4" fillId="0" borderId="1" xfId="1" applyFont="1" applyFill="1" applyBorder="1" applyAlignment="1">
      <alignment horizontal="center" vertical="center" wrapText="1"/>
    </xf>
    <xf numFmtId="0" fontId="4" fillId="0" borderId="1" xfId="0" applyFont="1" applyBorder="1" applyAlignment="1">
      <alignment horizontal="left" vertical="center"/>
    </xf>
    <xf numFmtId="0" fontId="4" fillId="3" borderId="1" xfId="0" applyFont="1" applyFill="1" applyBorder="1" applyAlignment="1">
      <alignment horizontal="left" vertical="center" wrapText="1"/>
    </xf>
    <xf numFmtId="0" fontId="4" fillId="3" borderId="1" xfId="0" applyFont="1" applyFill="1" applyBorder="1" applyAlignment="1">
      <alignment horizontal="center" vertical="center" wrapText="1"/>
    </xf>
    <xf numFmtId="0" fontId="4" fillId="3" borderId="1" xfId="0" applyFont="1" applyFill="1" applyBorder="1" applyAlignment="1">
      <alignment horizontal="center" vertical="center"/>
    </xf>
    <xf numFmtId="10" fontId="4" fillId="3" borderId="1" xfId="0" applyNumberFormat="1" applyFont="1" applyFill="1" applyBorder="1" applyAlignment="1">
      <alignment horizontal="center" vertical="center"/>
    </xf>
    <xf numFmtId="2" fontId="4" fillId="0" borderId="0" xfId="0" applyNumberFormat="1" applyFont="1" applyAlignment="1">
      <alignment vertical="center"/>
    </xf>
    <xf numFmtId="0" fontId="6" fillId="0" borderId="1" xfId="0" applyFont="1" applyBorder="1" applyAlignment="1">
      <alignment vertical="center" wrapText="1"/>
    </xf>
    <xf numFmtId="43" fontId="4" fillId="0" borderId="1" xfId="1" applyFont="1" applyBorder="1" applyAlignment="1">
      <alignment horizontal="center" vertical="center"/>
    </xf>
    <xf numFmtId="0" fontId="4" fillId="0" borderId="1" xfId="0" applyFont="1" applyBorder="1" applyAlignment="1">
      <alignment vertical="center" wrapText="1"/>
    </xf>
    <xf numFmtId="10" fontId="10" fillId="0" borderId="1" xfId="0" applyNumberFormat="1" applyFont="1" applyBorder="1" applyAlignment="1">
      <alignment horizontal="center" vertical="center"/>
    </xf>
    <xf numFmtId="0" fontId="11" fillId="0" borderId="0" xfId="0" applyFont="1" applyAlignment="1">
      <alignment horizontal="center"/>
    </xf>
    <xf numFmtId="0" fontId="11" fillId="0" borderId="0" xfId="0" applyFont="1"/>
    <xf numFmtId="0" fontId="14" fillId="0" borderId="1" xfId="0" applyFont="1" applyBorder="1" applyAlignment="1">
      <alignment horizontal="center" vertical="center" wrapText="1"/>
    </xf>
    <xf numFmtId="0" fontId="14" fillId="0" borderId="1" xfId="0" applyFont="1" applyBorder="1" applyAlignment="1">
      <alignment horizontal="left" vertical="center" wrapText="1"/>
    </xf>
    <xf numFmtId="0" fontId="13" fillId="0" borderId="1" xfId="0" applyFont="1" applyBorder="1" applyAlignment="1">
      <alignment horizontal="center" vertical="center" wrapText="1"/>
    </xf>
    <xf numFmtId="0" fontId="15" fillId="0" borderId="1" xfId="0" applyFont="1" applyBorder="1" applyAlignment="1">
      <alignment horizontal="center" vertical="center" wrapText="1"/>
    </xf>
    <xf numFmtId="0" fontId="16" fillId="0" borderId="1" xfId="0" applyFont="1" applyBorder="1" applyAlignment="1">
      <alignment wrapText="1"/>
    </xf>
    <xf numFmtId="0" fontId="11" fillId="0" borderId="1" xfId="0" applyFont="1" applyBorder="1"/>
    <xf numFmtId="0" fontId="13" fillId="0" borderId="1" xfId="0" applyFont="1" applyBorder="1" applyAlignment="1">
      <alignment vertical="center" wrapText="1"/>
    </xf>
    <xf numFmtId="0" fontId="17" fillId="0" borderId="1" xfId="0" applyFont="1" applyBorder="1" applyAlignment="1">
      <alignment horizontal="center" vertical="center" wrapText="1"/>
    </xf>
    <xf numFmtId="0" fontId="18" fillId="0" borderId="1" xfId="0" applyFont="1" applyBorder="1" applyAlignment="1">
      <alignment vertical="center" wrapText="1"/>
    </xf>
    <xf numFmtId="0" fontId="11" fillId="0" borderId="1" xfId="0" applyFont="1" applyBorder="1" applyAlignment="1">
      <alignment horizontal="left" vertical="center" wrapText="1"/>
    </xf>
    <xf numFmtId="0" fontId="18" fillId="0" borderId="1" xfId="0" applyFont="1" applyBorder="1" applyAlignment="1">
      <alignment horizontal="left" vertical="center" wrapText="1"/>
    </xf>
    <xf numFmtId="0" fontId="11" fillId="0" borderId="1" xfId="0" applyFont="1" applyBorder="1" applyAlignment="1">
      <alignment wrapText="1"/>
    </xf>
    <xf numFmtId="0" fontId="17" fillId="0" borderId="1" xfId="0" applyFont="1" applyBorder="1" applyAlignment="1">
      <alignment vertical="center" wrapText="1"/>
    </xf>
    <xf numFmtId="0" fontId="11" fillId="0" borderId="1" xfId="0" applyFont="1" applyBorder="1" applyAlignment="1">
      <alignment horizontal="justify" vertical="center" wrapText="1"/>
    </xf>
    <xf numFmtId="0" fontId="11" fillId="0" borderId="0" xfId="0" applyFont="1" applyAlignment="1">
      <alignment vertical="center"/>
    </xf>
    <xf numFmtId="0" fontId="19" fillId="0" borderId="1" xfId="0" applyFont="1" applyBorder="1" applyAlignment="1">
      <alignment horizontal="center" vertical="center" wrapText="1"/>
    </xf>
    <xf numFmtId="0" fontId="16" fillId="0" borderId="1" xfId="0" applyFont="1" applyBorder="1"/>
    <xf numFmtId="0" fontId="16" fillId="0" borderId="1" xfId="0" applyFont="1" applyBorder="1" applyAlignment="1">
      <alignment vertical="center" wrapText="1"/>
    </xf>
    <xf numFmtId="0" fontId="11" fillId="0" borderId="0" xfId="0" applyFont="1" applyAlignment="1">
      <alignment horizontal="left"/>
    </xf>
    <xf numFmtId="0" fontId="11" fillId="0" borderId="7" xfId="0" applyFont="1" applyBorder="1" applyAlignment="1">
      <alignment horizontal="justify" vertical="center" wrapText="1"/>
    </xf>
    <xf numFmtId="0" fontId="12" fillId="0" borderId="1" xfId="0" applyFont="1" applyBorder="1" applyAlignment="1">
      <alignment horizontal="center"/>
    </xf>
    <xf numFmtId="0" fontId="20" fillId="0" borderId="1" xfId="0" applyFont="1" applyBorder="1" applyAlignment="1">
      <alignment horizontal="center" vertical="center" wrapText="1"/>
    </xf>
    <xf numFmtId="0" fontId="11" fillId="0" borderId="6" xfId="0" applyFont="1" applyBorder="1"/>
    <xf numFmtId="0" fontId="11" fillId="0" borderId="1" xfId="0" applyFont="1" applyBorder="1" applyAlignment="1">
      <alignment horizontal="center" vertical="center"/>
    </xf>
    <xf numFmtId="0" fontId="11" fillId="0" borderId="1" xfId="0" applyFont="1" applyBorder="1" applyAlignment="1">
      <alignment horizontal="center"/>
    </xf>
    <xf numFmtId="0" fontId="11" fillId="0" borderId="5" xfId="0" applyFont="1" applyBorder="1" applyAlignment="1">
      <alignment horizontal="center"/>
    </xf>
    <xf numFmtId="0" fontId="11" fillId="0" borderId="1" xfId="0" applyFont="1" applyBorder="1" applyAlignment="1">
      <alignment vertical="center" wrapText="1"/>
    </xf>
    <xf numFmtId="0" fontId="11" fillId="0" borderId="1" xfId="0" applyFont="1" applyBorder="1" applyAlignment="1">
      <alignment vertical="center"/>
    </xf>
    <xf numFmtId="0" fontId="21" fillId="4" borderId="1" xfId="0" applyFont="1" applyFill="1" applyBorder="1" applyAlignment="1">
      <alignment horizontal="center" vertical="center" wrapText="1"/>
    </xf>
    <xf numFmtId="0" fontId="21" fillId="4" borderId="1" xfId="0" applyFont="1" applyFill="1" applyBorder="1" applyAlignment="1">
      <alignment horizontal="left" vertical="center" wrapText="1"/>
    </xf>
    <xf numFmtId="0" fontId="22" fillId="0" borderId="0" xfId="0" applyFont="1"/>
    <xf numFmtId="0" fontId="23" fillId="4" borderId="1" xfId="0" applyFont="1" applyFill="1" applyBorder="1" applyAlignment="1">
      <alignment horizontal="center" vertical="center" wrapText="1"/>
    </xf>
    <xf numFmtId="0" fontId="23" fillId="4" borderId="1" xfId="0" applyFont="1" applyFill="1" applyBorder="1" applyAlignment="1">
      <alignment horizontal="left" vertical="center" wrapText="1"/>
    </xf>
    <xf numFmtId="0" fontId="23" fillId="4" borderId="1" xfId="0" applyFont="1" applyFill="1" applyBorder="1" applyAlignment="1">
      <alignment vertical="center" wrapText="1"/>
    </xf>
    <xf numFmtId="0" fontId="24" fillId="0" borderId="1" xfId="0" applyFont="1" applyBorder="1" applyAlignment="1">
      <alignment horizontal="center" vertical="center"/>
    </xf>
    <xf numFmtId="0" fontId="25" fillId="0" borderId="1" xfId="0" applyFont="1" applyBorder="1" applyAlignment="1">
      <alignment vertical="center" wrapText="1"/>
    </xf>
    <xf numFmtId="0" fontId="24" fillId="0" borderId="1" xfId="0" applyFont="1" applyBorder="1" applyAlignment="1">
      <alignment vertical="center"/>
    </xf>
    <xf numFmtId="0" fontId="24" fillId="0" borderId="1" xfId="0" applyFont="1" applyBorder="1" applyAlignment="1">
      <alignment vertical="center" wrapText="1"/>
    </xf>
    <xf numFmtId="0" fontId="14" fillId="0" borderId="1" xfId="0" applyFont="1" applyBorder="1" applyAlignment="1">
      <alignment horizontal="justify" vertical="center" wrapText="1"/>
    </xf>
    <xf numFmtId="0" fontId="25" fillId="0" borderId="1" xfId="0" applyFont="1" applyBorder="1" applyAlignment="1">
      <alignment horizontal="center" vertical="center" wrapText="1"/>
    </xf>
    <xf numFmtId="0" fontId="24" fillId="0" borderId="1" xfId="0" applyFont="1" applyBorder="1" applyAlignment="1">
      <alignment horizontal="center" vertical="center" wrapText="1"/>
    </xf>
    <xf numFmtId="0" fontId="26" fillId="0" borderId="1" xfId="0" applyFont="1" applyBorder="1" applyAlignment="1">
      <alignment horizontal="justify" vertical="center" wrapText="1"/>
    </xf>
    <xf numFmtId="0" fontId="24" fillId="0" borderId="1" xfId="0" applyFont="1" applyBorder="1" applyAlignment="1">
      <alignment horizontal="left" vertical="center" wrapText="1"/>
    </xf>
    <xf numFmtId="43" fontId="24" fillId="0" borderId="8" xfId="3" applyFont="1" applyFill="1" applyBorder="1" applyAlignment="1">
      <alignment horizontal="center" vertical="center" wrapText="1"/>
    </xf>
    <xf numFmtId="0" fontId="27" fillId="0" borderId="1" xfId="0" applyFont="1" applyBorder="1" applyAlignment="1">
      <alignment horizontal="left" vertical="center" wrapText="1"/>
    </xf>
    <xf numFmtId="0" fontId="24" fillId="5" borderId="1" xfId="0" applyFont="1" applyFill="1" applyBorder="1" applyAlignment="1">
      <alignment horizontal="center" vertical="center"/>
    </xf>
    <xf numFmtId="0" fontId="22" fillId="0" borderId="1" xfId="0" applyFont="1" applyBorder="1" applyAlignment="1">
      <alignment wrapText="1"/>
    </xf>
    <xf numFmtId="0" fontId="22" fillId="0" borderId="1" xfId="0" applyFont="1" applyBorder="1" applyAlignment="1">
      <alignment horizontal="center" vertical="center"/>
    </xf>
    <xf numFmtId="0" fontId="22" fillId="0" borderId="0" xfId="0" applyFont="1" applyAlignment="1">
      <alignment vertical="center" wrapText="1"/>
    </xf>
    <xf numFmtId="0" fontId="22" fillId="0" borderId="1" xfId="0" applyFont="1" applyBorder="1"/>
    <xf numFmtId="0" fontId="22" fillId="0" borderId="1" xfId="0" applyFont="1" applyBorder="1" applyAlignment="1">
      <alignment horizontal="center"/>
    </xf>
    <xf numFmtId="0" fontId="22" fillId="0" borderId="0" xfId="0" applyFont="1" applyAlignment="1">
      <alignment horizontal="center"/>
    </xf>
    <xf numFmtId="0" fontId="26" fillId="0" borderId="1" xfId="0" applyFont="1" applyBorder="1" applyAlignment="1">
      <alignment wrapText="1"/>
    </xf>
    <xf numFmtId="0" fontId="27" fillId="0" borderId="1" xfId="0" applyFont="1" applyBorder="1" applyAlignment="1">
      <alignment vertical="center" wrapText="1"/>
    </xf>
    <xf numFmtId="0" fontId="27" fillId="0" borderId="1" xfId="0" applyFont="1" applyBorder="1" applyAlignment="1">
      <alignment vertical="top" wrapText="1"/>
    </xf>
    <xf numFmtId="0" fontId="27" fillId="0" borderId="1" xfId="0" applyFont="1" applyBorder="1" applyAlignment="1">
      <alignment horizontal="left" vertical="top" wrapText="1"/>
    </xf>
    <xf numFmtId="0" fontId="27" fillId="0" borderId="1" xfId="0" applyFont="1" applyBorder="1" applyAlignment="1">
      <alignment wrapText="1"/>
    </xf>
    <xf numFmtId="0" fontId="28" fillId="0" borderId="1" xfId="0" applyFont="1" applyBorder="1"/>
    <xf numFmtId="1" fontId="15" fillId="0" borderId="1" xfId="0" applyNumberFormat="1" applyFont="1" applyBorder="1" applyAlignment="1">
      <alignment horizontal="center" vertical="center" wrapText="1"/>
    </xf>
    <xf numFmtId="43" fontId="4" fillId="0" borderId="1" xfId="0" applyNumberFormat="1" applyFont="1" applyBorder="1" applyAlignment="1">
      <alignment horizontal="left" vertical="center"/>
    </xf>
    <xf numFmtId="0" fontId="22" fillId="0" borderId="1" xfId="0" applyFont="1" applyBorder="1" applyAlignment="1">
      <alignment horizontal="center" vertical="center" wrapText="1"/>
    </xf>
    <xf numFmtId="0" fontId="22" fillId="0" borderId="1" xfId="0" applyFont="1" applyBorder="1" applyAlignment="1">
      <alignment horizontal="left" vertical="center" wrapText="1"/>
    </xf>
    <xf numFmtId="0" fontId="30" fillId="0" borderId="1" xfId="0" applyFont="1" applyBorder="1" applyAlignment="1">
      <alignment horizontal="center" vertical="top" wrapText="1"/>
    </xf>
    <xf numFmtId="0" fontId="5" fillId="6" borderId="1" xfId="0" applyFont="1" applyFill="1" applyBorder="1" applyAlignment="1">
      <alignment horizontal="center" vertical="center" wrapText="1"/>
    </xf>
    <xf numFmtId="0" fontId="5" fillId="6" borderId="1" xfId="0" applyFont="1" applyFill="1" applyBorder="1" applyAlignment="1">
      <alignment horizontal="center" vertical="center"/>
    </xf>
    <xf numFmtId="43" fontId="5" fillId="6" borderId="1" xfId="1" applyFont="1" applyFill="1" applyBorder="1" applyAlignment="1">
      <alignment horizontal="center" vertical="center" wrapText="1"/>
    </xf>
    <xf numFmtId="0" fontId="5" fillId="6" borderId="1" xfId="0" applyFont="1" applyFill="1" applyBorder="1" applyAlignment="1">
      <alignment vertical="center" wrapText="1"/>
    </xf>
    <xf numFmtId="10" fontId="5" fillId="6" borderId="1" xfId="0" applyNumberFormat="1" applyFont="1" applyFill="1" applyBorder="1" applyAlignment="1">
      <alignment horizontal="center" vertical="center"/>
    </xf>
    <xf numFmtId="0" fontId="31" fillId="6" borderId="1" xfId="0" applyFont="1" applyFill="1" applyBorder="1" applyAlignment="1">
      <alignment vertical="center" wrapText="1"/>
    </xf>
    <xf numFmtId="0" fontId="31" fillId="6" borderId="1" xfId="0" applyFont="1" applyFill="1" applyBorder="1" applyAlignment="1">
      <alignment vertical="center"/>
    </xf>
    <xf numFmtId="43" fontId="31" fillId="6" borderId="1" xfId="1" applyFont="1" applyFill="1" applyBorder="1" applyAlignment="1">
      <alignment horizontal="center" vertical="center"/>
    </xf>
    <xf numFmtId="0" fontId="32" fillId="6" borderId="1" xfId="7" applyFont="1" applyFill="1" applyBorder="1" applyAlignment="1">
      <alignment vertical="center" wrapText="1"/>
    </xf>
    <xf numFmtId="0" fontId="30" fillId="0" borderId="0" xfId="7" applyFont="1"/>
    <xf numFmtId="0" fontId="32" fillId="6" borderId="1" xfId="7" applyFont="1" applyFill="1" applyBorder="1" applyAlignment="1">
      <alignment horizontal="center" vertical="center"/>
    </xf>
    <xf numFmtId="0" fontId="32" fillId="6" borderId="1" xfId="7" applyFont="1" applyFill="1" applyBorder="1" applyAlignment="1">
      <alignment horizontal="center" vertical="center" wrapText="1"/>
    </xf>
    <xf numFmtId="0" fontId="32" fillId="6" borderId="1" xfId="7" applyFont="1" applyFill="1" applyBorder="1" applyAlignment="1">
      <alignment vertical="center"/>
    </xf>
    <xf numFmtId="10" fontId="32" fillId="6" borderId="1" xfId="7" applyNumberFormat="1" applyFont="1" applyFill="1" applyBorder="1" applyAlignment="1">
      <alignment horizontal="center" vertical="center"/>
    </xf>
    <xf numFmtId="0" fontId="24" fillId="0" borderId="1" xfId="7" applyFont="1" applyBorder="1" applyAlignment="1">
      <alignment horizontal="center" vertical="center"/>
    </xf>
    <xf numFmtId="0" fontId="24" fillId="5" borderId="1" xfId="7" applyFont="1" applyFill="1" applyBorder="1" applyAlignment="1">
      <alignment vertical="center" wrapText="1"/>
    </xf>
    <xf numFmtId="0" fontId="24" fillId="0" borderId="1" xfId="7" applyFont="1" applyBorder="1" applyAlignment="1">
      <alignment horizontal="center" vertical="center" wrapText="1"/>
    </xf>
    <xf numFmtId="10" fontId="24" fillId="0" borderId="1" xfId="7" applyNumberFormat="1" applyFont="1" applyBorder="1" applyAlignment="1">
      <alignment horizontal="center" vertical="center"/>
    </xf>
    <xf numFmtId="164" fontId="24" fillId="3" borderId="1" xfId="8" applyNumberFormat="1" applyFont="1" applyFill="1" applyBorder="1" applyAlignment="1">
      <alignment horizontal="center" vertical="center" wrapText="1"/>
    </xf>
    <xf numFmtId="43" fontId="24" fillId="3" borderId="1" xfId="8" applyFont="1" applyFill="1" applyBorder="1" applyAlignment="1">
      <alignment horizontal="center" vertical="center" wrapText="1"/>
    </xf>
    <xf numFmtId="0" fontId="24" fillId="5" borderId="1" xfId="7" applyFont="1" applyFill="1" applyBorder="1" applyAlignment="1">
      <alignment horizontal="center" vertical="center" wrapText="1"/>
    </xf>
    <xf numFmtId="0" fontId="24" fillId="5" borderId="1" xfId="7" applyFont="1" applyFill="1" applyBorder="1" applyAlignment="1">
      <alignment horizontal="center" vertical="center"/>
    </xf>
    <xf numFmtId="10" fontId="24" fillId="5" borderId="1" xfId="7" applyNumberFormat="1" applyFont="1" applyFill="1" applyBorder="1" applyAlignment="1">
      <alignment horizontal="center" vertical="center"/>
    </xf>
    <xf numFmtId="1" fontId="24" fillId="3" borderId="1" xfId="7" applyNumberFormat="1" applyFont="1" applyFill="1" applyBorder="1" applyAlignment="1">
      <alignment horizontal="center" vertical="center" wrapText="1"/>
    </xf>
    <xf numFmtId="1" fontId="24" fillId="3" borderId="1" xfId="8" applyNumberFormat="1" applyFont="1" applyFill="1" applyBorder="1" applyAlignment="1">
      <alignment horizontal="center" vertical="center" wrapText="1"/>
    </xf>
    <xf numFmtId="0" fontId="24" fillId="5" borderId="1" xfId="7" applyFont="1" applyFill="1" applyBorder="1" applyAlignment="1">
      <alignment horizontal="justify" vertical="center" wrapText="1"/>
    </xf>
    <xf numFmtId="0" fontId="24" fillId="0" borderId="1" xfId="7" applyFont="1" applyBorder="1" applyAlignment="1">
      <alignment vertical="center" wrapText="1"/>
    </xf>
    <xf numFmtId="164" fontId="24" fillId="3" borderId="1" xfId="8" applyNumberFormat="1" applyFont="1" applyFill="1" applyBorder="1" applyAlignment="1">
      <alignment horizontal="center" vertical="center"/>
    </xf>
    <xf numFmtId="1" fontId="24" fillId="3" borderId="1" xfId="7" applyNumberFormat="1" applyFont="1" applyFill="1" applyBorder="1" applyAlignment="1">
      <alignment horizontal="center" vertical="center"/>
    </xf>
    <xf numFmtId="0" fontId="32" fillId="7" borderId="1" xfId="7" applyFont="1" applyFill="1" applyBorder="1" applyAlignment="1">
      <alignment horizontal="left" vertical="center"/>
    </xf>
    <xf numFmtId="0" fontId="32" fillId="7" borderId="1" xfId="7" applyFont="1" applyFill="1" applyBorder="1" applyAlignment="1">
      <alignment vertical="center" wrapText="1"/>
    </xf>
    <xf numFmtId="0" fontId="24" fillId="7" borderId="1" xfId="7" applyFont="1" applyFill="1" applyBorder="1" applyAlignment="1">
      <alignment horizontal="center" vertical="center" wrapText="1"/>
    </xf>
    <xf numFmtId="0" fontId="24" fillId="7" borderId="1" xfId="7" applyFont="1" applyFill="1" applyBorder="1" applyAlignment="1">
      <alignment vertical="center"/>
    </xf>
    <xf numFmtId="10" fontId="32" fillId="7" borderId="1" xfId="7" applyNumberFormat="1" applyFont="1" applyFill="1" applyBorder="1" applyAlignment="1">
      <alignment horizontal="center" vertical="center"/>
    </xf>
    <xf numFmtId="164" fontId="32" fillId="8" borderId="1" xfId="8" applyNumberFormat="1" applyFont="1" applyFill="1" applyBorder="1" applyAlignment="1">
      <alignment horizontal="center" vertical="center"/>
    </xf>
    <xf numFmtId="10" fontId="32" fillId="8" borderId="1" xfId="7" applyNumberFormat="1" applyFont="1" applyFill="1" applyBorder="1" applyAlignment="1">
      <alignment horizontal="right" vertical="center"/>
    </xf>
    <xf numFmtId="10" fontId="32" fillId="8" borderId="1" xfId="7" applyNumberFormat="1" applyFont="1" applyFill="1" applyBorder="1" applyAlignment="1">
      <alignment horizontal="center" vertical="center"/>
    </xf>
    <xf numFmtId="3" fontId="24" fillId="3" borderId="1" xfId="7" applyNumberFormat="1" applyFont="1" applyFill="1" applyBorder="1" applyAlignment="1">
      <alignment horizontal="center" vertical="center"/>
    </xf>
    <xf numFmtId="0" fontId="24" fillId="3" borderId="1" xfId="7" applyFont="1" applyFill="1" applyBorder="1" applyAlignment="1">
      <alignment horizontal="center" vertical="center"/>
    </xf>
    <xf numFmtId="43" fontId="24" fillId="3" borderId="1" xfId="8" applyFont="1" applyFill="1" applyBorder="1" applyAlignment="1">
      <alignment horizontal="center" vertical="center"/>
    </xf>
    <xf numFmtId="0" fontId="27" fillId="0" borderId="1" xfId="7" applyFont="1" applyBorder="1" applyAlignment="1">
      <alignment horizontal="left" vertical="center" wrapText="1"/>
    </xf>
    <xf numFmtId="0" fontId="27" fillId="0" borderId="1" xfId="7" applyFont="1" applyBorder="1" applyAlignment="1">
      <alignment horizontal="center" vertical="center" wrapText="1"/>
    </xf>
    <xf numFmtId="0" fontId="27" fillId="0" borderId="1" xfId="7" applyFont="1" applyBorder="1" applyAlignment="1">
      <alignment horizontal="center" vertical="center"/>
    </xf>
    <xf numFmtId="0" fontId="24" fillId="7" borderId="1" xfId="7" applyFont="1" applyFill="1" applyBorder="1" applyAlignment="1">
      <alignment horizontal="center" vertical="center"/>
    </xf>
    <xf numFmtId="0" fontId="32" fillId="7" borderId="1" xfId="7" applyFont="1" applyFill="1" applyBorder="1" applyAlignment="1">
      <alignment vertical="center"/>
    </xf>
    <xf numFmtId="0" fontId="24" fillId="7" borderId="1" xfId="7" applyFont="1" applyFill="1" applyBorder="1" applyAlignment="1">
      <alignment vertical="center" wrapText="1"/>
    </xf>
    <xf numFmtId="0" fontId="22" fillId="5" borderId="1" xfId="7" applyFont="1" applyFill="1" applyBorder="1" applyAlignment="1">
      <alignment vertical="center" wrapText="1"/>
    </xf>
    <xf numFmtId="0" fontId="22" fillId="5" borderId="1" xfId="7" applyFont="1" applyFill="1" applyBorder="1" applyAlignment="1">
      <alignment horizontal="center" vertical="center" wrapText="1"/>
    </xf>
    <xf numFmtId="0" fontId="22" fillId="0" borderId="1" xfId="7" applyFont="1" applyBorder="1" applyAlignment="1">
      <alignment horizontal="center" vertical="center"/>
    </xf>
    <xf numFmtId="10" fontId="22" fillId="0" borderId="1" xfId="7" applyNumberFormat="1" applyFont="1" applyBorder="1" applyAlignment="1">
      <alignment horizontal="center" vertical="center"/>
    </xf>
    <xf numFmtId="3" fontId="22" fillId="3" borderId="1" xfId="7" applyNumberFormat="1" applyFont="1" applyFill="1" applyBorder="1" applyAlignment="1">
      <alignment horizontal="center" vertical="center"/>
    </xf>
    <xf numFmtId="3" fontId="22" fillId="0" borderId="1" xfId="7" applyNumberFormat="1" applyFont="1" applyBorder="1" applyAlignment="1">
      <alignment horizontal="center" vertical="center"/>
    </xf>
    <xf numFmtId="10" fontId="34" fillId="0" borderId="1" xfId="7" applyNumberFormat="1" applyFont="1" applyBorder="1" applyAlignment="1">
      <alignment horizontal="center" vertical="center"/>
    </xf>
    <xf numFmtId="0" fontId="30" fillId="3" borderId="0" xfId="7" applyFont="1" applyFill="1" applyAlignment="1">
      <alignment horizontal="center" vertical="center"/>
    </xf>
    <xf numFmtId="0" fontId="30" fillId="3" borderId="0" xfId="7" applyFont="1" applyFill="1"/>
    <xf numFmtId="0" fontId="13" fillId="0" borderId="3" xfId="7" applyFont="1" applyBorder="1" applyAlignment="1">
      <alignment horizontal="center" vertical="center" wrapText="1"/>
    </xf>
    <xf numFmtId="0" fontId="13" fillId="0" borderId="11" xfId="7" applyFont="1" applyBorder="1" applyAlignment="1">
      <alignment horizontal="center" vertical="center" wrapText="1"/>
    </xf>
    <xf numFmtId="0" fontId="17" fillId="0" borderId="10" xfId="7" applyFont="1" applyBorder="1" applyAlignment="1">
      <alignment horizontal="center" vertical="center" wrapText="1"/>
    </xf>
    <xf numFmtId="0" fontId="17" fillId="0" borderId="11" xfId="7" applyFont="1" applyBorder="1" applyAlignment="1">
      <alignment horizontal="center" vertical="center" wrapText="1"/>
    </xf>
    <xf numFmtId="0" fontId="24" fillId="5" borderId="1" xfId="0" applyFont="1" applyFill="1" applyBorder="1" applyAlignment="1">
      <alignment vertical="center" wrapText="1"/>
    </xf>
    <xf numFmtId="0" fontId="27" fillId="0" borderId="1" xfId="0" applyFont="1" applyBorder="1" applyAlignment="1">
      <alignment horizontal="justify" vertical="center" wrapText="1"/>
    </xf>
    <xf numFmtId="165" fontId="11" fillId="0" borderId="0" xfId="0" applyNumberFormat="1" applyFont="1"/>
    <xf numFmtId="0" fontId="16" fillId="0" borderId="1" xfId="0" applyFont="1" applyBorder="1" applyAlignment="1">
      <alignment horizontal="center" vertical="center"/>
    </xf>
    <xf numFmtId="0" fontId="1" fillId="0" borderId="0" xfId="7"/>
    <xf numFmtId="0" fontId="38" fillId="0" borderId="0" xfId="7" applyFont="1" applyAlignment="1">
      <alignment horizontal="right"/>
    </xf>
    <xf numFmtId="164" fontId="39" fillId="0" borderId="0" xfId="8" applyNumberFormat="1" applyFont="1" applyAlignment="1">
      <alignment horizontal="center" vertical="center"/>
    </xf>
    <xf numFmtId="0" fontId="32" fillId="6" borderId="10" xfId="7" applyFont="1" applyFill="1" applyBorder="1" applyAlignment="1">
      <alignment vertical="center" wrapText="1"/>
    </xf>
    <xf numFmtId="0" fontId="24" fillId="3" borderId="1" xfId="7" applyFont="1" applyFill="1" applyBorder="1" applyAlignment="1">
      <alignment horizontal="center" vertical="center" wrapText="1"/>
    </xf>
    <xf numFmtId="4" fontId="24" fillId="3" borderId="1" xfId="7" applyNumberFormat="1" applyFont="1" applyFill="1" applyBorder="1" applyAlignment="1">
      <alignment horizontal="center" vertical="center" wrapText="1"/>
    </xf>
    <xf numFmtId="3" fontId="24" fillId="3" borderId="1" xfId="7" applyNumberFormat="1" applyFont="1" applyFill="1" applyBorder="1" applyAlignment="1">
      <alignment horizontal="center" vertical="center" wrapText="1"/>
    </xf>
    <xf numFmtId="4" fontId="24" fillId="3" borderId="1" xfId="7" applyNumberFormat="1" applyFont="1" applyFill="1" applyBorder="1" applyAlignment="1">
      <alignment horizontal="center" vertical="center"/>
    </xf>
    <xf numFmtId="4" fontId="40" fillId="3" borderId="1" xfId="7" applyNumberFormat="1" applyFont="1" applyFill="1" applyBorder="1" applyAlignment="1">
      <alignment horizontal="center" vertical="center"/>
    </xf>
    <xf numFmtId="0" fontId="34" fillId="0" borderId="1" xfId="7" applyFont="1" applyBorder="1" applyAlignment="1">
      <alignment vertical="center"/>
    </xf>
    <xf numFmtId="0" fontId="34" fillId="3" borderId="1" xfId="7" applyFont="1" applyFill="1" applyBorder="1" applyAlignment="1">
      <alignment vertical="center"/>
    </xf>
    <xf numFmtId="43" fontId="24" fillId="3" borderId="1" xfId="7" applyNumberFormat="1" applyFont="1" applyFill="1" applyBorder="1" applyAlignment="1">
      <alignment horizontal="center" vertical="center" wrapText="1"/>
    </xf>
    <xf numFmtId="43" fontId="24" fillId="3" borderId="1" xfId="7" applyNumberFormat="1" applyFont="1" applyFill="1" applyBorder="1" applyAlignment="1">
      <alignment horizontal="center" vertical="center"/>
    </xf>
    <xf numFmtId="43" fontId="32" fillId="8" borderId="1" xfId="7" applyNumberFormat="1" applyFont="1" applyFill="1" applyBorder="1" applyAlignment="1">
      <alignment horizontal="center" vertical="center"/>
    </xf>
    <xf numFmtId="43" fontId="22" fillId="0" borderId="1" xfId="7" applyNumberFormat="1" applyFont="1" applyBorder="1" applyAlignment="1">
      <alignment horizontal="center" vertical="center"/>
    </xf>
    <xf numFmtId="43" fontId="34" fillId="3" borderId="1" xfId="7" applyNumberFormat="1" applyFont="1" applyFill="1" applyBorder="1" applyAlignment="1">
      <alignment horizontal="center" vertical="center"/>
    </xf>
    <xf numFmtId="0" fontId="17" fillId="0" borderId="0" xfId="0" applyFont="1" applyAlignment="1">
      <alignment horizontal="center" vertical="center" wrapText="1"/>
    </xf>
    <xf numFmtId="0" fontId="16" fillId="0" borderId="1" xfId="0" applyFont="1" applyBorder="1" applyAlignment="1">
      <alignment vertical="center"/>
    </xf>
    <xf numFmtId="0" fontId="20" fillId="0" borderId="1" xfId="0" applyFont="1" applyBorder="1" applyAlignment="1">
      <alignment vertical="center" wrapText="1"/>
    </xf>
    <xf numFmtId="10" fontId="30" fillId="0" borderId="0" xfId="7" applyNumberFormat="1" applyFont="1"/>
    <xf numFmtId="1" fontId="17" fillId="0" borderId="1" xfId="0" applyNumberFormat="1" applyFont="1" applyBorder="1" applyAlignment="1">
      <alignment horizontal="center" vertical="center" wrapText="1"/>
    </xf>
    <xf numFmtId="1" fontId="16" fillId="0" borderId="1" xfId="0" applyNumberFormat="1" applyFont="1" applyBorder="1" applyAlignment="1">
      <alignment horizontal="center" vertical="center"/>
    </xf>
    <xf numFmtId="164" fontId="24" fillId="0" borderId="1" xfId="8" applyNumberFormat="1" applyFont="1" applyFill="1" applyBorder="1" applyAlignment="1">
      <alignment horizontal="center" vertical="center"/>
    </xf>
    <xf numFmtId="3" fontId="24" fillId="0" borderId="1" xfId="7" applyNumberFormat="1" applyFont="1" applyBorder="1" applyAlignment="1">
      <alignment horizontal="center" vertical="center"/>
    </xf>
    <xf numFmtId="0" fontId="11" fillId="0" borderId="0" xfId="7" applyFont="1"/>
    <xf numFmtId="3" fontId="17" fillId="0" borderId="11" xfId="7" applyNumberFormat="1" applyFont="1" applyBorder="1" applyAlignment="1">
      <alignment horizontal="center" vertical="center" wrapText="1"/>
    </xf>
    <xf numFmtId="3" fontId="17" fillId="0" borderId="11" xfId="7" applyNumberFormat="1" applyFont="1" applyBorder="1"/>
    <xf numFmtId="0" fontId="1" fillId="0" borderId="0" xfId="7" applyAlignment="1">
      <alignment wrapText="1"/>
    </xf>
    <xf numFmtId="0" fontId="30" fillId="0" borderId="0" xfId="7" applyFont="1" applyAlignment="1">
      <alignment wrapText="1"/>
    </xf>
    <xf numFmtId="0" fontId="13" fillId="0" borderId="1" xfId="7" applyFont="1" applyBorder="1" applyAlignment="1">
      <alignment horizontal="center" vertical="center" wrapText="1"/>
    </xf>
    <xf numFmtId="0" fontId="13" fillId="0" borderId="3" xfId="7" applyFont="1" applyBorder="1" applyAlignment="1">
      <alignment horizontal="center" vertical="center" wrapText="1"/>
    </xf>
    <xf numFmtId="0" fontId="35" fillId="0" borderId="0" xfId="0" applyFont="1" applyAlignment="1">
      <alignment horizontal="center" vertical="center"/>
    </xf>
    <xf numFmtId="0" fontId="35" fillId="0" borderId="12" xfId="0" applyFont="1" applyBorder="1" applyAlignment="1">
      <alignment horizontal="center" vertical="center"/>
    </xf>
    <xf numFmtId="0" fontId="32" fillId="6" borderId="9" xfId="7" applyFont="1" applyFill="1" applyBorder="1" applyAlignment="1">
      <alignment horizontal="center" vertical="center" wrapText="1"/>
    </xf>
    <xf numFmtId="0" fontId="32" fillId="6" borderId="10" xfId="7" applyFont="1" applyFill="1" applyBorder="1" applyAlignment="1">
      <alignment horizontal="center" vertical="center" wrapText="1"/>
    </xf>
    <xf numFmtId="0" fontId="32" fillId="6" borderId="2" xfId="7" applyFont="1" applyFill="1" applyBorder="1" applyAlignment="1">
      <alignment horizontal="center" vertical="center" wrapText="1"/>
    </xf>
    <xf numFmtId="0" fontId="32" fillId="6" borderId="4" xfId="7" applyFont="1" applyFill="1" applyBorder="1" applyAlignment="1">
      <alignment horizontal="center" vertical="center" wrapText="1"/>
    </xf>
    <xf numFmtId="0" fontId="32" fillId="6" borderId="3" xfId="7" applyFont="1" applyFill="1" applyBorder="1" applyAlignment="1">
      <alignment horizontal="center" vertical="center" wrapText="1"/>
    </xf>
    <xf numFmtId="0" fontId="9" fillId="0" borderId="0" xfId="0" applyFont="1" applyAlignment="1">
      <alignment horizontal="center" vertical="center"/>
    </xf>
    <xf numFmtId="10" fontId="4" fillId="0" borderId="1" xfId="0" applyNumberFormat="1" applyFont="1" applyBorder="1" applyAlignment="1">
      <alignment horizontal="center" vertical="center"/>
    </xf>
    <xf numFmtId="0" fontId="4" fillId="0" borderId="1" xfId="0" applyFont="1" applyBorder="1" applyAlignment="1">
      <alignment horizontal="left" vertical="center"/>
    </xf>
    <xf numFmtId="0" fontId="12" fillId="0" borderId="2" xfId="0" applyFont="1" applyBorder="1" applyAlignment="1">
      <alignment horizontal="center" vertical="center" wrapText="1"/>
    </xf>
    <xf numFmtId="0" fontId="12" fillId="0" borderId="4" xfId="0" applyFont="1" applyBorder="1" applyAlignment="1">
      <alignment horizontal="center" vertical="center"/>
    </xf>
    <xf numFmtId="0" fontId="12" fillId="0" borderId="3" xfId="0" applyFont="1" applyBorder="1" applyAlignment="1">
      <alignment horizontal="center" vertical="center"/>
    </xf>
    <xf numFmtId="0" fontId="12" fillId="0" borderId="2" xfId="0" applyFont="1" applyBorder="1" applyAlignment="1">
      <alignment horizontal="center" wrapText="1"/>
    </xf>
    <xf numFmtId="0" fontId="12" fillId="0" borderId="4" xfId="0" applyFont="1" applyBorder="1" applyAlignment="1">
      <alignment horizontal="center"/>
    </xf>
    <xf numFmtId="0" fontId="12" fillId="0" borderId="3" xfId="0" applyFont="1" applyBorder="1" applyAlignment="1">
      <alignment horizontal="center"/>
    </xf>
    <xf numFmtId="0" fontId="22" fillId="0" borderId="0" xfId="0" applyFont="1" applyAlignment="1">
      <alignment horizontal="left" vertical="center" wrapText="1"/>
    </xf>
    <xf numFmtId="0" fontId="12" fillId="0" borderId="1" xfId="0" applyFont="1" applyBorder="1" applyAlignment="1">
      <alignment horizontal="center" wrapText="1"/>
    </xf>
    <xf numFmtId="0" fontId="12" fillId="0" borderId="1" xfId="0" applyFont="1" applyBorder="1" applyAlignment="1">
      <alignment horizontal="center"/>
    </xf>
    <xf numFmtId="0" fontId="14" fillId="0" borderId="0" xfId="0" applyFont="1" applyAlignment="1">
      <alignment horizontal="center" wrapText="1"/>
    </xf>
    <xf numFmtId="0" fontId="14" fillId="0" borderId="0" xfId="0" applyFont="1" applyAlignment="1">
      <alignment horizontal="center"/>
    </xf>
    <xf numFmtId="0" fontId="12" fillId="0" borderId="1" xfId="0" applyFont="1" applyBorder="1" applyAlignment="1">
      <alignment horizontal="center" vertical="center" wrapText="1"/>
    </xf>
    <xf numFmtId="0" fontId="12" fillId="0" borderId="1" xfId="0" applyFont="1" applyBorder="1" applyAlignment="1">
      <alignment horizontal="center" vertical="center"/>
    </xf>
    <xf numFmtId="0" fontId="11" fillId="0" borderId="1" xfId="0" applyFont="1" applyBorder="1" applyAlignment="1">
      <alignment horizontal="left" vertical="center" wrapText="1"/>
    </xf>
    <xf numFmtId="0" fontId="32" fillId="6" borderId="13" xfId="7" applyFont="1" applyFill="1" applyBorder="1" applyAlignment="1">
      <alignment horizontal="center" vertical="center" wrapText="1"/>
    </xf>
  </cellXfs>
  <cellStyles count="9">
    <cellStyle name="Comma" xfId="1" builtinId="3"/>
    <cellStyle name="Comma 2" xfId="3" xr:uid="{25F86366-E7CE-4B3A-B70B-4483331F02FF}"/>
    <cellStyle name="Comma 3" xfId="5" xr:uid="{8BD1BF3D-9301-4ADA-A94B-A5CBB6ED4414}"/>
    <cellStyle name="Comma 4" xfId="8" xr:uid="{02C26B8D-2830-4B56-B923-C6F19CCC48A0}"/>
    <cellStyle name="Normal" xfId="0" builtinId="0"/>
    <cellStyle name="Normal 2" xfId="4" xr:uid="{6852A0D2-0972-444B-A6C9-6A5B325D0F2A}"/>
    <cellStyle name="Normal 3" xfId="7" xr:uid="{D2AF6FD7-6F09-4F17-A559-84138992D0DC}"/>
    <cellStyle name="Normal 8" xfId="6" xr:uid="{DE42FA2F-0D98-4BC6-B138-BA67D2B24456}"/>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ebextensions/_rels/taskpanes.xml.rels><?xml version="1.0" encoding="UTF-8" standalone="yes"?>
<Relationships xmlns="http://schemas.openxmlformats.org/package/2006/relationships"><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0" width="438" row="6">
    <wetp:webextensionref xmlns:r="http://schemas.openxmlformats.org/officeDocument/2006/relationships" r:id="rId1"/>
  </wetp:taskpane>
</wetp:taskpanes>
</file>

<file path=xl/webextensions/webextension1.xml><?xml version="1.0" encoding="utf-8"?>
<we:webextension xmlns:we="http://schemas.microsoft.com/office/webextensions/webextension/2010/11" id="{79B5EF3C-6A01-46DD-B1FA-DF64FE302F45}">
  <we:reference id="wa200001584" version="2.8.1.5" store="en-US" storeType="OMEX"/>
  <we:alternateReferences>
    <we:reference id="WA200001584" version="2.8.1.5" store="WA200001584" storeType="OMEX"/>
  </we:alternateReferences>
  <we:properties/>
  <we:bindings/>
  <we:snapshot xmlns:r="http://schemas.openxmlformats.org/officeDocument/2006/relationships"/>
</we:webextension>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4AC0DB-F9C5-42A1-9D4A-478840063252}">
  <dimension ref="A1:G4"/>
  <sheetViews>
    <sheetView tabSelected="1" workbookViewId="0">
      <selection activeCell="F14" sqref="F14"/>
    </sheetView>
  </sheetViews>
  <sheetFormatPr defaultColWidth="18.44140625" defaultRowHeight="21.6" x14ac:dyDescent="0.7"/>
  <cols>
    <col min="1" max="1" width="5" style="102" bestFit="1" customWidth="1"/>
    <col min="2" max="3" width="8.5546875" style="102" customWidth="1"/>
    <col min="4" max="5" width="11.5546875" style="102" customWidth="1"/>
    <col min="6" max="6" width="40.109375" style="102" customWidth="1"/>
    <col min="7" max="7" width="10.5546875" style="102" customWidth="1"/>
    <col min="8" max="16384" width="18.44140625" style="102"/>
  </cols>
  <sheetData>
    <row r="1" spans="1:7" ht="14.4" customHeight="1" x14ac:dyDescent="0.7">
      <c r="A1" s="180"/>
      <c r="B1" s="180"/>
      <c r="C1" s="180"/>
      <c r="D1" s="180"/>
      <c r="E1" s="180"/>
      <c r="F1" s="180"/>
      <c r="G1" s="180"/>
    </row>
    <row r="2" spans="1:7" ht="38" x14ac:dyDescent="0.7">
      <c r="A2" s="185" t="s">
        <v>0</v>
      </c>
      <c r="B2" s="186" t="s">
        <v>336</v>
      </c>
      <c r="C2" s="186"/>
      <c r="D2" s="185" t="s">
        <v>337</v>
      </c>
      <c r="E2" s="185" t="s">
        <v>338</v>
      </c>
      <c r="F2" s="148" t="s">
        <v>339</v>
      </c>
      <c r="G2" s="185" t="s">
        <v>5</v>
      </c>
    </row>
    <row r="3" spans="1:7" x14ac:dyDescent="0.7">
      <c r="A3" s="185"/>
      <c r="B3" s="149" t="s">
        <v>340</v>
      </c>
      <c r="C3" s="149" t="s">
        <v>341</v>
      </c>
      <c r="D3" s="185"/>
      <c r="E3" s="185"/>
      <c r="F3" s="149" t="s">
        <v>342</v>
      </c>
      <c r="G3" s="185"/>
    </row>
    <row r="4" spans="1:7" x14ac:dyDescent="0.7">
      <c r="A4" s="150">
        <v>1</v>
      </c>
      <c r="B4" s="151">
        <v>16.13</v>
      </c>
      <c r="C4" s="151">
        <v>72.25</v>
      </c>
      <c r="D4" s="151">
        <f>C4-B4</f>
        <v>56.120000000000005</v>
      </c>
      <c r="E4" s="151">
        <v>43.1</v>
      </c>
      <c r="F4" s="181"/>
      <c r="G4" s="182"/>
    </row>
  </sheetData>
  <mergeCells count="5">
    <mergeCell ref="A2:A3"/>
    <mergeCell ref="B2:C2"/>
    <mergeCell ref="D2:D3"/>
    <mergeCell ref="E2:E3"/>
    <mergeCell ref="G2:G3"/>
  </mergeCells>
  <printOptions horizontalCentered="1" verticalCentered="1"/>
  <pageMargins left="0.23622047244094491" right="0.23622047244094491" top="0.74803149606299213" bottom="0.74803149606299213"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94BBDC-43D4-48CE-8051-0B5DEDDF8470}">
  <sheetPr>
    <pageSetUpPr fitToPage="1"/>
  </sheetPr>
  <dimension ref="A1:L58"/>
  <sheetViews>
    <sheetView view="pageBreakPreview" zoomScale="60" zoomScaleNormal="74" workbookViewId="0">
      <pane ySplit="5" topLeftCell="A6" activePane="bottomLeft" state="frozen"/>
      <selection pane="bottomLeft" activeCell="A6" sqref="A6"/>
    </sheetView>
  </sheetViews>
  <sheetFormatPr defaultColWidth="32" defaultRowHeight="21.6" x14ac:dyDescent="0.7"/>
  <cols>
    <col min="1" max="1" width="10.33203125" style="102" customWidth="1"/>
    <col min="2" max="2" width="82.6640625" style="102" bestFit="1" customWidth="1"/>
    <col min="3" max="3" width="12.88671875" style="102" customWidth="1"/>
    <col min="4" max="4" width="9.88671875" style="102" bestFit="1" customWidth="1"/>
    <col min="5" max="5" width="14.109375" style="102" customWidth="1"/>
    <col min="6" max="6" width="11.33203125" style="102" bestFit="1" customWidth="1"/>
    <col min="7" max="7" width="10.109375" style="147" bestFit="1" customWidth="1"/>
    <col min="8" max="8" width="14" style="147" bestFit="1" customWidth="1"/>
    <col min="9" max="9" width="13.33203125" style="147" bestFit="1" customWidth="1"/>
    <col min="10" max="10" width="18" style="102" customWidth="1"/>
    <col min="11" max="11" width="32" style="102"/>
    <col min="12" max="12" width="9.88671875" style="102" bestFit="1" customWidth="1"/>
    <col min="13" max="16384" width="32" style="102"/>
  </cols>
  <sheetData>
    <row r="1" spans="1:12" s="3" customFormat="1" ht="33.049999999999997" customHeight="1" x14ac:dyDescent="0.25">
      <c r="A1" s="187" t="s">
        <v>291</v>
      </c>
      <c r="B1" s="187"/>
      <c r="C1" s="187"/>
      <c r="D1" s="187"/>
      <c r="E1" s="187"/>
      <c r="F1" s="187"/>
      <c r="G1" s="187"/>
      <c r="H1" s="187"/>
      <c r="I1" s="187"/>
      <c r="J1" s="187"/>
    </row>
    <row r="2" spans="1:12" s="3" customFormat="1" ht="33.049999999999997" customHeight="1" x14ac:dyDescent="0.25">
      <c r="A2" s="188" t="s">
        <v>302</v>
      </c>
      <c r="B2" s="188"/>
      <c r="C2" s="188"/>
      <c r="D2" s="188"/>
      <c r="E2" s="188"/>
      <c r="F2" s="188"/>
      <c r="G2" s="188"/>
      <c r="H2" s="188"/>
      <c r="I2" s="188"/>
      <c r="J2" s="188"/>
    </row>
    <row r="3" spans="1:12" ht="21.6" customHeight="1" x14ac:dyDescent="0.7">
      <c r="A3" s="189" t="s">
        <v>0</v>
      </c>
      <c r="B3" s="189" t="s">
        <v>1</v>
      </c>
      <c r="C3" s="189" t="s">
        <v>2</v>
      </c>
      <c r="D3" s="189" t="s">
        <v>317</v>
      </c>
      <c r="E3" s="189" t="s">
        <v>3</v>
      </c>
      <c r="F3" s="191" t="s">
        <v>318</v>
      </c>
      <c r="G3" s="192"/>
      <c r="H3" s="192"/>
      <c r="I3" s="193"/>
      <c r="J3" s="101" t="s">
        <v>5</v>
      </c>
    </row>
    <row r="4" spans="1:12" ht="41.4" customHeight="1" x14ac:dyDescent="0.7">
      <c r="A4" s="190"/>
      <c r="B4" s="190"/>
      <c r="C4" s="190"/>
      <c r="D4" s="190"/>
      <c r="E4" s="190"/>
      <c r="F4" s="103" t="s">
        <v>4</v>
      </c>
      <c r="G4" s="104" t="s">
        <v>319</v>
      </c>
      <c r="H4" s="104" t="s">
        <v>320</v>
      </c>
      <c r="I4" s="104" t="s">
        <v>321</v>
      </c>
      <c r="J4" s="101"/>
    </row>
    <row r="5" spans="1:12" x14ac:dyDescent="0.7">
      <c r="A5" s="105" t="s">
        <v>7</v>
      </c>
      <c r="B5" s="105"/>
      <c r="C5" s="101"/>
      <c r="D5" s="101"/>
      <c r="E5" s="101"/>
      <c r="F5" s="106">
        <f>SUM(F6:F18)</f>
        <v>0.43600000000000005</v>
      </c>
      <c r="G5" s="101"/>
      <c r="H5" s="101"/>
      <c r="I5" s="101"/>
      <c r="J5" s="101"/>
    </row>
    <row r="6" spans="1:12" ht="36.65" x14ac:dyDescent="0.7">
      <c r="A6" s="107">
        <v>1</v>
      </c>
      <c r="B6" s="108" t="s">
        <v>345</v>
      </c>
      <c r="C6" s="109" t="s">
        <v>8</v>
      </c>
      <c r="D6" s="109">
        <v>12</v>
      </c>
      <c r="E6" s="107" t="s">
        <v>9</v>
      </c>
      <c r="F6" s="110">
        <v>0.127</v>
      </c>
      <c r="G6" s="111">
        <f>'BOQ '!G5*2</f>
        <v>92960</v>
      </c>
      <c r="H6" s="112">
        <f>G6*D6</f>
        <v>1115520</v>
      </c>
      <c r="I6" s="112"/>
      <c r="J6" s="109"/>
    </row>
    <row r="7" spans="1:12" x14ac:dyDescent="0.7">
      <c r="A7" s="64">
        <f>SUBTOTAL(3,$G$5:G7)</f>
        <v>2</v>
      </c>
      <c r="B7" s="108" t="s">
        <v>322</v>
      </c>
      <c r="C7" s="113" t="s">
        <v>8</v>
      </c>
      <c r="D7" s="113">
        <v>12</v>
      </c>
      <c r="E7" s="114" t="s">
        <v>11</v>
      </c>
      <c r="F7" s="115">
        <v>5.0000000000000001E-3</v>
      </c>
      <c r="G7" s="111">
        <f>'BOQ '!G6</f>
        <v>19</v>
      </c>
      <c r="H7" s="112">
        <f t="shared" ref="H7:H31" si="0">G7*D7</f>
        <v>228</v>
      </c>
      <c r="I7" s="116"/>
      <c r="J7" s="113"/>
      <c r="L7" s="102">
        <f>138/2</f>
        <v>69</v>
      </c>
    </row>
    <row r="8" spans="1:12" x14ac:dyDescent="0.7">
      <c r="A8" s="107">
        <f>SUBTOTAL(3,$G$5:G8)</f>
        <v>3</v>
      </c>
      <c r="B8" s="108" t="s">
        <v>323</v>
      </c>
      <c r="C8" s="113" t="s">
        <v>8</v>
      </c>
      <c r="D8" s="113">
        <v>12</v>
      </c>
      <c r="E8" s="114" t="s">
        <v>11</v>
      </c>
      <c r="F8" s="115">
        <v>0.02</v>
      </c>
      <c r="G8" s="111">
        <f>'BOQ '!G7</f>
        <v>77</v>
      </c>
      <c r="H8" s="112">
        <f t="shared" si="0"/>
        <v>924</v>
      </c>
      <c r="I8" s="116"/>
      <c r="J8" s="109"/>
      <c r="L8" s="102">
        <f>L7*1000</f>
        <v>69000</v>
      </c>
    </row>
    <row r="9" spans="1:12" x14ac:dyDescent="0.7">
      <c r="A9" s="107">
        <f>SUBTOTAL(3,$G$5:G9)</f>
        <v>4</v>
      </c>
      <c r="B9" s="108" t="s">
        <v>324</v>
      </c>
      <c r="C9" s="113" t="s">
        <v>8</v>
      </c>
      <c r="D9" s="113">
        <v>12</v>
      </c>
      <c r="E9" s="114" t="s">
        <v>11</v>
      </c>
      <c r="F9" s="115">
        <v>5.0000000000000001E-3</v>
      </c>
      <c r="G9" s="111">
        <f>'BOQ '!G8</f>
        <v>10</v>
      </c>
      <c r="H9" s="112">
        <f t="shared" si="0"/>
        <v>120</v>
      </c>
      <c r="I9" s="116"/>
      <c r="J9" s="113"/>
      <c r="L9" s="102">
        <f>L8*2</f>
        <v>138000</v>
      </c>
    </row>
    <row r="10" spans="1:12" ht="36.65" x14ac:dyDescent="0.7">
      <c r="A10" s="107">
        <f>SUBTOTAL(3,$G$5:G10)</f>
        <v>5</v>
      </c>
      <c r="B10" s="108" t="s">
        <v>344</v>
      </c>
      <c r="C10" s="113" t="s">
        <v>30</v>
      </c>
      <c r="D10" s="109">
        <f>12*4</f>
        <v>48</v>
      </c>
      <c r="E10" s="107" t="s">
        <v>9</v>
      </c>
      <c r="F10" s="115">
        <v>0.09</v>
      </c>
      <c r="G10" s="111">
        <f>'BOQ '!G9*3</f>
        <v>28950</v>
      </c>
      <c r="H10" s="112">
        <f t="shared" si="0"/>
        <v>1389600</v>
      </c>
      <c r="I10" s="117"/>
      <c r="J10" s="113"/>
    </row>
    <row r="11" spans="1:12" x14ac:dyDescent="0.7">
      <c r="A11" s="107">
        <f>SUBTOTAL(3,$G$5:G11)</f>
        <v>6</v>
      </c>
      <c r="B11" s="108" t="s">
        <v>325</v>
      </c>
      <c r="C11" s="113" t="s">
        <v>14</v>
      </c>
      <c r="D11" s="113">
        <v>24</v>
      </c>
      <c r="E11" s="114" t="s">
        <v>11</v>
      </c>
      <c r="F11" s="115">
        <v>2E-3</v>
      </c>
      <c r="G11" s="111">
        <f>'BOQ '!G10*2</f>
        <v>6</v>
      </c>
      <c r="H11" s="112">
        <f t="shared" si="0"/>
        <v>144</v>
      </c>
      <c r="I11" s="116"/>
      <c r="J11" s="109"/>
    </row>
    <row r="12" spans="1:12" x14ac:dyDescent="0.7">
      <c r="A12" s="107">
        <f>SUBTOTAL(3,$G$5:G12)</f>
        <v>7</v>
      </c>
      <c r="B12" s="108" t="s">
        <v>326</v>
      </c>
      <c r="C12" s="113" t="s">
        <v>14</v>
      </c>
      <c r="D12" s="113">
        <v>24</v>
      </c>
      <c r="E12" s="114" t="s">
        <v>11</v>
      </c>
      <c r="F12" s="115">
        <v>1.4999999999999999E-2</v>
      </c>
      <c r="G12" s="111">
        <f>'BOQ '!G11*2</f>
        <v>52</v>
      </c>
      <c r="H12" s="112">
        <f t="shared" si="0"/>
        <v>1248</v>
      </c>
      <c r="I12" s="116"/>
      <c r="J12" s="113"/>
    </row>
    <row r="13" spans="1:12" x14ac:dyDescent="0.7">
      <c r="A13" s="107">
        <f>SUBTOTAL(3,$G$5:G13)</f>
        <v>8</v>
      </c>
      <c r="B13" s="108" t="s">
        <v>375</v>
      </c>
      <c r="C13" s="113" t="s">
        <v>14</v>
      </c>
      <c r="D13" s="113">
        <v>24</v>
      </c>
      <c r="E13" s="114" t="s">
        <v>11</v>
      </c>
      <c r="F13" s="115">
        <v>2E-3</v>
      </c>
      <c r="G13" s="111">
        <f>'BOQ '!G12*2</f>
        <v>16</v>
      </c>
      <c r="H13" s="112">
        <f t="shared" si="0"/>
        <v>384</v>
      </c>
      <c r="I13" s="116"/>
      <c r="J13" s="109"/>
    </row>
    <row r="14" spans="1:12" ht="36.65" x14ac:dyDescent="0.7">
      <c r="A14" s="107">
        <f>SUBTOTAL(3,$G$5:G14)</f>
        <v>9</v>
      </c>
      <c r="B14" s="108" t="s">
        <v>346</v>
      </c>
      <c r="C14" s="113" t="s">
        <v>8</v>
      </c>
      <c r="D14" s="113">
        <v>12</v>
      </c>
      <c r="E14" s="107" t="s">
        <v>9</v>
      </c>
      <c r="F14" s="110">
        <v>2.5000000000000001E-2</v>
      </c>
      <c r="G14" s="111">
        <f>'BOQ '!G13*2</f>
        <v>19542</v>
      </c>
      <c r="H14" s="112">
        <f t="shared" si="0"/>
        <v>234504</v>
      </c>
      <c r="I14" s="116"/>
      <c r="J14" s="109"/>
    </row>
    <row r="15" spans="1:12" x14ac:dyDescent="0.7">
      <c r="A15" s="107">
        <f>SUBTOTAL(3,$G$5:G15)</f>
        <v>10</v>
      </c>
      <c r="B15" s="108" t="s">
        <v>328</v>
      </c>
      <c r="C15" s="113" t="s">
        <v>14</v>
      </c>
      <c r="D15" s="113">
        <v>24</v>
      </c>
      <c r="E15" s="114" t="s">
        <v>11</v>
      </c>
      <c r="F15" s="110">
        <v>5.0000000000000001E-3</v>
      </c>
      <c r="G15" s="111">
        <f>'BOQ '!G14</f>
        <v>2</v>
      </c>
      <c r="H15" s="112">
        <f t="shared" si="0"/>
        <v>48</v>
      </c>
      <c r="I15" s="116"/>
      <c r="J15" s="113"/>
    </row>
    <row r="16" spans="1:12" ht="55" x14ac:dyDescent="0.7">
      <c r="A16" s="107">
        <f>SUBTOTAL(3,$G$5:G16)</f>
        <v>11</v>
      </c>
      <c r="B16" s="118" t="s">
        <v>347</v>
      </c>
      <c r="C16" s="109" t="s">
        <v>8</v>
      </c>
      <c r="D16" s="109">
        <v>12</v>
      </c>
      <c r="E16" s="107" t="s">
        <v>9</v>
      </c>
      <c r="F16" s="115">
        <v>0.12</v>
      </c>
      <c r="G16" s="111">
        <f>'BOQ '!G15*2</f>
        <v>112240</v>
      </c>
      <c r="H16" s="112">
        <f t="shared" si="0"/>
        <v>1346880</v>
      </c>
      <c r="I16" s="116"/>
      <c r="J16" s="109"/>
    </row>
    <row r="17" spans="1:10" ht="36.65" x14ac:dyDescent="0.7">
      <c r="A17" s="107">
        <f>SUBTOTAL(3,$G$5:G17)</f>
        <v>12</v>
      </c>
      <c r="B17" s="119" t="s">
        <v>329</v>
      </c>
      <c r="C17" s="109" t="s">
        <v>23</v>
      </c>
      <c r="D17" s="109">
        <v>6</v>
      </c>
      <c r="E17" s="107" t="s">
        <v>9</v>
      </c>
      <c r="F17" s="115">
        <v>0.01</v>
      </c>
      <c r="G17" s="120">
        <v>8000</v>
      </c>
      <c r="H17" s="112">
        <f t="shared" si="0"/>
        <v>48000</v>
      </c>
      <c r="I17" s="121"/>
      <c r="J17" s="119"/>
    </row>
    <row r="18" spans="1:10" x14ac:dyDescent="0.7">
      <c r="A18" s="107">
        <f>SUBTOTAL(3,$G$5:G18)</f>
        <v>13</v>
      </c>
      <c r="B18" s="108" t="s">
        <v>29</v>
      </c>
      <c r="C18" s="113" t="s">
        <v>30</v>
      </c>
      <c r="D18" s="113">
        <v>48</v>
      </c>
      <c r="E18" s="114" t="s">
        <v>31</v>
      </c>
      <c r="F18" s="115">
        <v>0.01</v>
      </c>
      <c r="G18" s="120">
        <v>1</v>
      </c>
      <c r="H18" s="112">
        <f t="shared" si="0"/>
        <v>48</v>
      </c>
      <c r="I18" s="121"/>
      <c r="J18" s="113"/>
    </row>
    <row r="19" spans="1:10" x14ac:dyDescent="0.7">
      <c r="A19" s="122" t="s">
        <v>33</v>
      </c>
      <c r="B19" s="123"/>
      <c r="C19" s="124"/>
      <c r="D19" s="124"/>
      <c r="E19" s="125"/>
      <c r="F19" s="126">
        <f>SUM(F20:F31)</f>
        <v>0.24500000000000005</v>
      </c>
      <c r="G19" s="127"/>
      <c r="H19" s="128"/>
      <c r="I19" s="129"/>
      <c r="J19" s="124"/>
    </row>
    <row r="20" spans="1:10" x14ac:dyDescent="0.7">
      <c r="A20" s="107">
        <f>SUBTOTAL(3,$G$5:G20)</f>
        <v>14</v>
      </c>
      <c r="B20" s="108" t="s">
        <v>34</v>
      </c>
      <c r="C20" s="109" t="s">
        <v>8</v>
      </c>
      <c r="D20" s="109">
        <v>12</v>
      </c>
      <c r="E20" s="107" t="s">
        <v>9</v>
      </c>
      <c r="F20" s="110">
        <v>1.4999999999999999E-2</v>
      </c>
      <c r="G20" s="120">
        <f>'BOQ '!G21/3</f>
        <v>14170</v>
      </c>
      <c r="H20" s="130">
        <f t="shared" si="0"/>
        <v>170040</v>
      </c>
      <c r="I20" s="130"/>
      <c r="J20" s="113"/>
    </row>
    <row r="21" spans="1:10" x14ac:dyDescent="0.7">
      <c r="A21" s="107">
        <f>SUBTOTAL(3,$G$5:G21)</f>
        <v>15</v>
      </c>
      <c r="B21" s="108" t="s">
        <v>303</v>
      </c>
      <c r="C21" s="109" t="s">
        <v>21</v>
      </c>
      <c r="D21" s="109">
        <v>4</v>
      </c>
      <c r="E21" s="107" t="s">
        <v>9</v>
      </c>
      <c r="F21" s="110">
        <v>5.0000000000000001E-3</v>
      </c>
      <c r="G21" s="120">
        <f>'BOQ '!G22*2</f>
        <v>19542</v>
      </c>
      <c r="H21" s="130">
        <f t="shared" si="0"/>
        <v>78168</v>
      </c>
      <c r="I21" s="130"/>
      <c r="J21" s="113"/>
    </row>
    <row r="22" spans="1:10" x14ac:dyDescent="0.7">
      <c r="A22" s="107">
        <f>SUBTOTAL(3,$G$5:G22)</f>
        <v>16</v>
      </c>
      <c r="B22" s="119" t="s">
        <v>36</v>
      </c>
      <c r="C22" s="134" t="s">
        <v>30</v>
      </c>
      <c r="D22" s="109">
        <v>24</v>
      </c>
      <c r="E22" s="107" t="s">
        <v>9</v>
      </c>
      <c r="F22" s="110">
        <v>0.09</v>
      </c>
      <c r="G22" s="178">
        <f>'BOQ '!G23</f>
        <v>42510</v>
      </c>
      <c r="H22" s="179">
        <f t="shared" si="0"/>
        <v>1020240</v>
      </c>
      <c r="I22" s="179"/>
      <c r="J22" s="109"/>
    </row>
    <row r="23" spans="1:10" x14ac:dyDescent="0.7">
      <c r="A23" s="107">
        <f>SUBTOTAL(3,$G$5:G23)</f>
        <v>17</v>
      </c>
      <c r="B23" s="108" t="s">
        <v>37</v>
      </c>
      <c r="C23" s="109" t="s">
        <v>8</v>
      </c>
      <c r="D23" s="109">
        <v>12</v>
      </c>
      <c r="E23" s="107" t="s">
        <v>9</v>
      </c>
      <c r="F23" s="110">
        <v>0.02</v>
      </c>
      <c r="G23" s="120">
        <f>G20</f>
        <v>14170</v>
      </c>
      <c r="H23" s="130">
        <f t="shared" si="0"/>
        <v>170040</v>
      </c>
      <c r="I23" s="130"/>
      <c r="J23" s="113"/>
    </row>
    <row r="24" spans="1:10" x14ac:dyDescent="0.7">
      <c r="A24" s="107">
        <f>SUBTOTAL(3,$G$5:G24)</f>
        <v>18</v>
      </c>
      <c r="B24" s="108" t="s">
        <v>38</v>
      </c>
      <c r="C24" s="109" t="s">
        <v>8</v>
      </c>
      <c r="D24" s="109">
        <v>12</v>
      </c>
      <c r="E24" s="107" t="s">
        <v>9</v>
      </c>
      <c r="F24" s="110">
        <v>0.02</v>
      </c>
      <c r="G24" s="120">
        <f>G23</f>
        <v>14170</v>
      </c>
      <c r="H24" s="130">
        <f t="shared" si="0"/>
        <v>170040</v>
      </c>
      <c r="I24" s="130"/>
      <c r="J24" s="113"/>
    </row>
    <row r="25" spans="1:10" ht="73.349999999999994" x14ac:dyDescent="0.7">
      <c r="A25" s="107">
        <f>SUBTOTAL(3,$G$5:G25)</f>
        <v>19</v>
      </c>
      <c r="B25" s="108" t="s">
        <v>39</v>
      </c>
      <c r="C25" s="109" t="s">
        <v>23</v>
      </c>
      <c r="D25" s="109">
        <v>6</v>
      </c>
      <c r="E25" s="107" t="s">
        <v>28</v>
      </c>
      <c r="F25" s="115">
        <v>0.01</v>
      </c>
      <c r="G25" s="120">
        <v>1</v>
      </c>
      <c r="H25" s="131">
        <f t="shared" si="0"/>
        <v>6</v>
      </c>
      <c r="I25" s="132"/>
      <c r="J25" s="119" t="s">
        <v>330</v>
      </c>
    </row>
    <row r="26" spans="1:10" x14ac:dyDescent="0.7">
      <c r="A26" s="107">
        <f>SUBTOTAL(3,$G$5:G26)</f>
        <v>20</v>
      </c>
      <c r="B26" s="108" t="s">
        <v>40</v>
      </c>
      <c r="C26" s="109" t="s">
        <v>331</v>
      </c>
      <c r="D26" s="109">
        <v>2</v>
      </c>
      <c r="E26" s="107" t="s">
        <v>9</v>
      </c>
      <c r="F26" s="115">
        <v>0.01</v>
      </c>
      <c r="G26" s="120">
        <f>G22</f>
        <v>42510</v>
      </c>
      <c r="H26" s="130">
        <f t="shared" si="0"/>
        <v>85020</v>
      </c>
      <c r="I26" s="130"/>
      <c r="J26" s="113"/>
    </row>
    <row r="27" spans="1:10" x14ac:dyDescent="0.7">
      <c r="A27" s="107">
        <f>SUBTOTAL(3,$G$5:G27)</f>
        <v>21</v>
      </c>
      <c r="B27" s="133" t="s">
        <v>332</v>
      </c>
      <c r="C27" s="134" t="s">
        <v>30</v>
      </c>
      <c r="D27" s="109">
        <v>40</v>
      </c>
      <c r="E27" s="135" t="s">
        <v>31</v>
      </c>
      <c r="F27" s="115">
        <v>0.04</v>
      </c>
      <c r="G27" s="120">
        <v>10000</v>
      </c>
      <c r="H27" s="130">
        <f t="shared" si="0"/>
        <v>400000</v>
      </c>
      <c r="I27" s="130"/>
      <c r="J27" s="113"/>
    </row>
    <row r="28" spans="1:10" x14ac:dyDescent="0.7">
      <c r="A28" s="107">
        <f>SUBTOTAL(3,$G$5:G28)</f>
        <v>22</v>
      </c>
      <c r="B28" s="133" t="s">
        <v>348</v>
      </c>
      <c r="C28" s="134" t="s">
        <v>21</v>
      </c>
      <c r="D28" s="109">
        <v>4</v>
      </c>
      <c r="E28" s="135" t="s">
        <v>31</v>
      </c>
      <c r="F28" s="115">
        <v>0.01</v>
      </c>
      <c r="G28" s="120">
        <v>25000</v>
      </c>
      <c r="H28" s="130">
        <f t="shared" si="0"/>
        <v>100000</v>
      </c>
      <c r="I28" s="130"/>
      <c r="J28" s="113"/>
    </row>
    <row r="29" spans="1:10" x14ac:dyDescent="0.7">
      <c r="A29" s="107">
        <f>SUBTOTAL(3,$G$5:G29)</f>
        <v>23</v>
      </c>
      <c r="B29" s="133" t="s">
        <v>333</v>
      </c>
      <c r="C29" s="134" t="s">
        <v>21</v>
      </c>
      <c r="D29" s="109">
        <v>4</v>
      </c>
      <c r="E29" s="135" t="s">
        <v>31</v>
      </c>
      <c r="F29" s="115">
        <v>5.0000000000000001E-3</v>
      </c>
      <c r="G29" s="120">
        <f>G27</f>
        <v>10000</v>
      </c>
      <c r="H29" s="130">
        <f t="shared" si="0"/>
        <v>40000</v>
      </c>
      <c r="I29" s="130"/>
      <c r="J29" s="113"/>
    </row>
    <row r="30" spans="1:10" ht="36.65" x14ac:dyDescent="0.7">
      <c r="A30" s="107">
        <f>SUBTOTAL(3,$G$5:G30)</f>
        <v>24</v>
      </c>
      <c r="B30" s="133" t="s">
        <v>41</v>
      </c>
      <c r="C30" s="134" t="s">
        <v>23</v>
      </c>
      <c r="D30" s="109">
        <v>6</v>
      </c>
      <c r="E30" s="135" t="s">
        <v>28</v>
      </c>
      <c r="F30" s="115">
        <v>0.01</v>
      </c>
      <c r="G30" s="120">
        <v>1</v>
      </c>
      <c r="H30" s="130">
        <f t="shared" si="0"/>
        <v>6</v>
      </c>
      <c r="I30" s="130"/>
      <c r="J30" s="113"/>
    </row>
    <row r="31" spans="1:10" x14ac:dyDescent="0.7">
      <c r="A31" s="107">
        <f>SUBTOTAL(3,$G$5:G31)</f>
        <v>25</v>
      </c>
      <c r="B31" s="133" t="s">
        <v>42</v>
      </c>
      <c r="C31" s="134" t="s">
        <v>331</v>
      </c>
      <c r="D31" s="109">
        <v>2</v>
      </c>
      <c r="E31" s="135" t="s">
        <v>31</v>
      </c>
      <c r="F31" s="115">
        <v>0.01</v>
      </c>
      <c r="G31" s="120">
        <f>G29</f>
        <v>10000</v>
      </c>
      <c r="H31" s="130">
        <f t="shared" si="0"/>
        <v>20000</v>
      </c>
      <c r="I31" s="130"/>
      <c r="J31" s="113"/>
    </row>
    <row r="32" spans="1:10" x14ac:dyDescent="0.7">
      <c r="A32" s="123" t="s">
        <v>44</v>
      </c>
      <c r="B32" s="123"/>
      <c r="C32" s="124"/>
      <c r="D32" s="124"/>
      <c r="E32" s="136"/>
      <c r="F32" s="126">
        <f>SUM(F33:F35)</f>
        <v>1.4999999999999999E-2</v>
      </c>
      <c r="G32" s="127"/>
      <c r="H32" s="128"/>
      <c r="I32" s="129"/>
      <c r="J32" s="124"/>
    </row>
    <row r="33" spans="1:10" x14ac:dyDescent="0.7">
      <c r="A33" s="107">
        <f>SUBTOTAL(3,$G$5:G33)</f>
        <v>26</v>
      </c>
      <c r="B33" s="108" t="s">
        <v>45</v>
      </c>
      <c r="C33" s="109" t="s">
        <v>331</v>
      </c>
      <c r="D33" s="109">
        <v>2</v>
      </c>
      <c r="E33" s="107" t="s">
        <v>9</v>
      </c>
      <c r="F33" s="110">
        <v>5.0000000000000001E-3</v>
      </c>
      <c r="G33" s="120">
        <f>'BOQ '!G32</f>
        <v>19058</v>
      </c>
      <c r="H33" s="130">
        <f t="shared" ref="H33:H35" si="1">G33*D33</f>
        <v>38116</v>
      </c>
      <c r="I33" s="130"/>
      <c r="J33" s="113"/>
    </row>
    <row r="34" spans="1:10" x14ac:dyDescent="0.7">
      <c r="A34" s="107">
        <f>SUBTOTAL(3,$G$5:G34)</f>
        <v>27</v>
      </c>
      <c r="B34" s="108" t="s">
        <v>46</v>
      </c>
      <c r="C34" s="109" t="s">
        <v>8</v>
      </c>
      <c r="D34" s="109">
        <v>12</v>
      </c>
      <c r="E34" s="107" t="s">
        <v>31</v>
      </c>
      <c r="F34" s="110">
        <v>5.0000000000000001E-3</v>
      </c>
      <c r="G34" s="120">
        <f>'BOQ '!G33</f>
        <v>700</v>
      </c>
      <c r="H34" s="130">
        <f t="shared" si="1"/>
        <v>8400</v>
      </c>
      <c r="I34" s="130"/>
      <c r="J34" s="113"/>
    </row>
    <row r="35" spans="1:10" x14ac:dyDescent="0.7">
      <c r="A35" s="107">
        <f>SUBTOTAL(3,$G$5:G35)</f>
        <v>28</v>
      </c>
      <c r="B35" s="108" t="s">
        <v>47</v>
      </c>
      <c r="C35" s="109" t="s">
        <v>21</v>
      </c>
      <c r="D35" s="109">
        <v>4</v>
      </c>
      <c r="E35" s="107" t="s">
        <v>9</v>
      </c>
      <c r="F35" s="110">
        <v>5.0000000000000001E-3</v>
      </c>
      <c r="G35" s="120">
        <f>'BOQ '!G34</f>
        <v>1980</v>
      </c>
      <c r="H35" s="130">
        <f t="shared" si="1"/>
        <v>7920</v>
      </c>
      <c r="I35" s="130"/>
      <c r="J35" s="113"/>
    </row>
    <row r="36" spans="1:10" x14ac:dyDescent="0.7">
      <c r="A36" s="137" t="s">
        <v>51</v>
      </c>
      <c r="B36" s="123"/>
      <c r="C36" s="124"/>
      <c r="D36" s="124"/>
      <c r="E36" s="125"/>
      <c r="F36" s="126">
        <f>SUM(F37:F43)</f>
        <v>0.1</v>
      </c>
      <c r="G36" s="127"/>
      <c r="H36" s="128"/>
      <c r="I36" s="129"/>
      <c r="J36" s="124"/>
    </row>
    <row r="37" spans="1:10" ht="36.65" x14ac:dyDescent="0.7">
      <c r="A37" s="107">
        <f>SUBTOTAL(3,$G$5:G37)</f>
        <v>29</v>
      </c>
      <c r="B37" s="152" t="s">
        <v>349</v>
      </c>
      <c r="C37" s="109" t="s">
        <v>53</v>
      </c>
      <c r="D37" s="109">
        <v>2</v>
      </c>
      <c r="E37" s="107" t="s">
        <v>11</v>
      </c>
      <c r="F37" s="110">
        <v>5.0000000000000001E-3</v>
      </c>
      <c r="G37" s="120">
        <f>'BOQ '!G38</f>
        <v>25</v>
      </c>
      <c r="H37" s="130">
        <f t="shared" ref="H37:H43" si="2">G37*D37</f>
        <v>50</v>
      </c>
      <c r="I37" s="130"/>
      <c r="J37" s="113"/>
    </row>
    <row r="38" spans="1:10" ht="36.65" x14ac:dyDescent="0.7">
      <c r="A38" s="107">
        <f>SUBTOTAL(3,$G$5:G38)</f>
        <v>30</v>
      </c>
      <c r="B38" s="152" t="s">
        <v>350</v>
      </c>
      <c r="C38" s="109" t="s">
        <v>53</v>
      </c>
      <c r="D38" s="109">
        <v>2</v>
      </c>
      <c r="E38" s="107" t="s">
        <v>11</v>
      </c>
      <c r="F38" s="110">
        <v>5.0000000000000001E-3</v>
      </c>
      <c r="G38" s="120">
        <f>'BOQ '!G39</f>
        <v>33</v>
      </c>
      <c r="H38" s="130">
        <f t="shared" si="2"/>
        <v>66</v>
      </c>
      <c r="I38" s="130"/>
      <c r="J38" s="113"/>
    </row>
    <row r="39" spans="1:10" ht="36.65" x14ac:dyDescent="0.7">
      <c r="A39" s="107">
        <f>SUBTOTAL(3,$G$5:G39)</f>
        <v>31</v>
      </c>
      <c r="B39" s="152" t="s">
        <v>351</v>
      </c>
      <c r="C39" s="109" t="s">
        <v>53</v>
      </c>
      <c r="D39" s="109">
        <v>2</v>
      </c>
      <c r="E39" s="107" t="s">
        <v>11</v>
      </c>
      <c r="F39" s="110">
        <v>0.01</v>
      </c>
      <c r="G39" s="120">
        <f>'BOQ '!G40</f>
        <v>9</v>
      </c>
      <c r="H39" s="130">
        <f t="shared" si="2"/>
        <v>18</v>
      </c>
      <c r="I39" s="130"/>
      <c r="J39" s="113"/>
    </row>
    <row r="40" spans="1:10" ht="36.65" x14ac:dyDescent="0.7">
      <c r="A40" s="107">
        <f>SUBTOTAL(3,$G$5:G40)</f>
        <v>32</v>
      </c>
      <c r="B40" s="153" t="s">
        <v>352</v>
      </c>
      <c r="C40" s="109" t="s">
        <v>8</v>
      </c>
      <c r="D40" s="109">
        <v>12</v>
      </c>
      <c r="E40" s="107" t="s">
        <v>11</v>
      </c>
      <c r="F40" s="110">
        <v>0.03</v>
      </c>
      <c r="G40" s="120">
        <f>'BOQ '!G41</f>
        <v>48</v>
      </c>
      <c r="H40" s="130">
        <f t="shared" si="2"/>
        <v>576</v>
      </c>
      <c r="I40" s="130"/>
      <c r="J40" s="113"/>
    </row>
    <row r="41" spans="1:10" ht="36.65" x14ac:dyDescent="0.7">
      <c r="A41" s="107">
        <f>SUBTOTAL(3,$G$5:G41)</f>
        <v>33</v>
      </c>
      <c r="B41" s="153" t="s">
        <v>353</v>
      </c>
      <c r="C41" s="109" t="s">
        <v>8</v>
      </c>
      <c r="D41" s="109">
        <v>12</v>
      </c>
      <c r="E41" s="107" t="s">
        <v>11</v>
      </c>
      <c r="F41" s="110">
        <v>0.01</v>
      </c>
      <c r="G41" s="120">
        <f>(G39+G38+G37)/3</f>
        <v>22.333333333333332</v>
      </c>
      <c r="H41" s="130">
        <f t="shared" si="2"/>
        <v>268</v>
      </c>
      <c r="I41" s="130"/>
      <c r="J41" s="113"/>
    </row>
    <row r="42" spans="1:10" ht="36.65" x14ac:dyDescent="0.7">
      <c r="A42" s="107">
        <f>SUBTOTAL(3,$G$5:G42)</f>
        <v>34</v>
      </c>
      <c r="B42" s="152" t="s">
        <v>354</v>
      </c>
      <c r="C42" s="109" t="s">
        <v>331</v>
      </c>
      <c r="D42" s="109">
        <v>2</v>
      </c>
      <c r="E42" s="107" t="s">
        <v>11</v>
      </c>
      <c r="F42" s="110">
        <v>0.01</v>
      </c>
      <c r="G42" s="120">
        <f>'BOQ '!G42</f>
        <v>98</v>
      </c>
      <c r="H42" s="130">
        <f t="shared" si="2"/>
        <v>196</v>
      </c>
      <c r="I42" s="130"/>
      <c r="J42" s="113"/>
    </row>
    <row r="43" spans="1:10" x14ac:dyDescent="0.7">
      <c r="A43" s="107">
        <f>SUBTOTAL(3,$G$5:G43)</f>
        <v>35</v>
      </c>
      <c r="B43" s="152" t="s">
        <v>355</v>
      </c>
      <c r="C43" s="109" t="s">
        <v>21</v>
      </c>
      <c r="D43" s="109">
        <v>4</v>
      </c>
      <c r="E43" s="107" t="s">
        <v>11</v>
      </c>
      <c r="F43" s="110">
        <v>0.03</v>
      </c>
      <c r="G43" s="120">
        <f>'BOQ '!G43</f>
        <v>10</v>
      </c>
      <c r="H43" s="130">
        <f t="shared" si="2"/>
        <v>40</v>
      </c>
      <c r="I43" s="130"/>
      <c r="J43" s="119"/>
    </row>
    <row r="44" spans="1:10" x14ac:dyDescent="0.7">
      <c r="A44" s="137" t="s">
        <v>60</v>
      </c>
      <c r="B44" s="123"/>
      <c r="C44" s="124"/>
      <c r="D44" s="124"/>
      <c r="E44" s="125"/>
      <c r="F44" s="126">
        <f>SUM(F45:F52)</f>
        <v>0.123</v>
      </c>
      <c r="G44" s="127"/>
      <c r="H44" s="128"/>
      <c r="I44" s="129"/>
      <c r="J44" s="138"/>
    </row>
    <row r="45" spans="1:10" x14ac:dyDescent="0.7">
      <c r="A45" s="107">
        <f>SUBTOTAL(3,$G$5:G45)</f>
        <v>36</v>
      </c>
      <c r="B45" s="108" t="s">
        <v>334</v>
      </c>
      <c r="C45" s="113" t="s">
        <v>331</v>
      </c>
      <c r="D45" s="113">
        <v>2</v>
      </c>
      <c r="E45" s="107" t="s">
        <v>11</v>
      </c>
      <c r="F45" s="110">
        <v>0.01</v>
      </c>
      <c r="G45" s="120">
        <f>('BOQ '!G45+'BOQ '!G46+'BOQ '!G47)+200</f>
        <v>1075</v>
      </c>
      <c r="H45" s="130">
        <f t="shared" ref="H45:H52" si="3">G45*D45</f>
        <v>2150</v>
      </c>
      <c r="I45" s="130"/>
      <c r="J45" s="113"/>
    </row>
    <row r="46" spans="1:10" x14ac:dyDescent="0.7">
      <c r="A46" s="107">
        <f>SUBTOTAL(3,$G$5:G46)</f>
        <v>37</v>
      </c>
      <c r="B46" s="108" t="s">
        <v>356</v>
      </c>
      <c r="C46" s="109" t="s">
        <v>331</v>
      </c>
      <c r="D46" s="109">
        <v>2</v>
      </c>
      <c r="E46" s="107" t="s">
        <v>11</v>
      </c>
      <c r="F46" s="110">
        <v>2E-3</v>
      </c>
      <c r="G46" s="120">
        <f>'BOQ '!G48+'BOQ '!G49</f>
        <v>185</v>
      </c>
      <c r="H46" s="130">
        <f t="shared" si="3"/>
        <v>370</v>
      </c>
      <c r="I46" s="130"/>
      <c r="J46" s="113"/>
    </row>
    <row r="47" spans="1:10" x14ac:dyDescent="0.7">
      <c r="A47" s="107">
        <f>SUBTOTAL(3,$G$5:G47)</f>
        <v>38</v>
      </c>
      <c r="B47" s="139" t="s">
        <v>67</v>
      </c>
      <c r="C47" s="140" t="s">
        <v>8</v>
      </c>
      <c r="D47" s="140">
        <v>12</v>
      </c>
      <c r="E47" s="141" t="s">
        <v>9</v>
      </c>
      <c r="F47" s="142">
        <v>0.04</v>
      </c>
      <c r="G47" s="120">
        <f>'BOQ '!G51</f>
        <v>10010</v>
      </c>
      <c r="H47" s="143">
        <f t="shared" si="3"/>
        <v>120120</v>
      </c>
      <c r="I47" s="130"/>
      <c r="J47" s="113"/>
    </row>
    <row r="48" spans="1:10" x14ac:dyDescent="0.7">
      <c r="A48" s="107">
        <f>SUBTOTAL(3,$G$5:G48)</f>
        <v>39</v>
      </c>
      <c r="B48" s="108" t="s">
        <v>335</v>
      </c>
      <c r="C48" s="109" t="s">
        <v>331</v>
      </c>
      <c r="D48" s="109">
        <v>2</v>
      </c>
      <c r="E48" s="107" t="s">
        <v>11</v>
      </c>
      <c r="F48" s="115">
        <v>6.0000000000000001E-3</v>
      </c>
      <c r="G48" s="120">
        <f>'BOQ '!G52</f>
        <v>562</v>
      </c>
      <c r="H48" s="130">
        <f t="shared" si="3"/>
        <v>1124</v>
      </c>
      <c r="I48" s="130"/>
      <c r="J48" s="113"/>
    </row>
    <row r="49" spans="1:10" x14ac:dyDescent="0.7">
      <c r="A49" s="107">
        <f>SUBTOTAL(3,$G$5:G49)</f>
        <v>40</v>
      </c>
      <c r="B49" s="108" t="s">
        <v>69</v>
      </c>
      <c r="C49" s="109" t="s">
        <v>331</v>
      </c>
      <c r="D49" s="109">
        <v>2</v>
      </c>
      <c r="E49" s="107" t="s">
        <v>11</v>
      </c>
      <c r="F49" s="115">
        <v>5.0000000000000001E-3</v>
      </c>
      <c r="G49" s="120">
        <f>'BOQ '!G53</f>
        <v>562</v>
      </c>
      <c r="H49" s="130">
        <f t="shared" si="3"/>
        <v>1124</v>
      </c>
      <c r="I49" s="130"/>
      <c r="J49" s="113"/>
    </row>
    <row r="50" spans="1:10" x14ac:dyDescent="0.7">
      <c r="A50" s="107">
        <f>SUBTOTAL(3,$G$5:G50)</f>
        <v>41</v>
      </c>
      <c r="B50" s="108" t="s">
        <v>70</v>
      </c>
      <c r="C50" s="109" t="s">
        <v>331</v>
      </c>
      <c r="D50" s="109">
        <v>2</v>
      </c>
      <c r="E50" s="107" t="s">
        <v>9</v>
      </c>
      <c r="F50" s="110">
        <v>0.02</v>
      </c>
      <c r="G50" s="120">
        <f>'BOQ '!G54</f>
        <v>18389</v>
      </c>
      <c r="H50" s="130">
        <f t="shared" si="3"/>
        <v>36778</v>
      </c>
      <c r="I50" s="130"/>
      <c r="J50" s="113"/>
    </row>
    <row r="51" spans="1:10" x14ac:dyDescent="0.7">
      <c r="A51" s="107">
        <f>SUBTOTAL(3,$G$5:G51)</f>
        <v>42</v>
      </c>
      <c r="B51" s="108" t="s">
        <v>71</v>
      </c>
      <c r="C51" s="109" t="s">
        <v>331</v>
      </c>
      <c r="D51" s="109">
        <v>2</v>
      </c>
      <c r="E51" s="107" t="s">
        <v>9</v>
      </c>
      <c r="F51" s="110">
        <v>0.01</v>
      </c>
      <c r="G51" s="120">
        <f>'BOQ '!G55</f>
        <v>10010</v>
      </c>
      <c r="H51" s="130">
        <f t="shared" si="3"/>
        <v>20020</v>
      </c>
      <c r="I51" s="130"/>
      <c r="J51" s="113"/>
    </row>
    <row r="52" spans="1:10" x14ac:dyDescent="0.7">
      <c r="A52" s="107">
        <f>SUBTOTAL(3,$G$5:G52)</f>
        <v>43</v>
      </c>
      <c r="B52" s="108" t="s">
        <v>72</v>
      </c>
      <c r="C52" s="109" t="s">
        <v>331</v>
      </c>
      <c r="D52" s="109">
        <v>2</v>
      </c>
      <c r="E52" s="107" t="s">
        <v>9</v>
      </c>
      <c r="F52" s="115">
        <v>0.03</v>
      </c>
      <c r="G52" s="120">
        <f>'BOQ '!G56</f>
        <v>138505</v>
      </c>
      <c r="H52" s="130">
        <f t="shared" si="3"/>
        <v>277010</v>
      </c>
      <c r="I52" s="130"/>
      <c r="J52" s="119"/>
    </row>
    <row r="53" spans="1:10" x14ac:dyDescent="0.7">
      <c r="A53" s="137" t="s">
        <v>76</v>
      </c>
      <c r="B53" s="123"/>
      <c r="C53" s="124"/>
      <c r="D53" s="124"/>
      <c r="E53" s="136"/>
      <c r="F53" s="126">
        <f>SUM(F54:F57)</f>
        <v>8.1000000000000003E-2</v>
      </c>
      <c r="G53" s="127"/>
      <c r="H53" s="128"/>
      <c r="I53" s="129"/>
      <c r="J53" s="136"/>
    </row>
    <row r="54" spans="1:10" ht="36.65" x14ac:dyDescent="0.7">
      <c r="A54" s="107">
        <f>SUBTOTAL(3,$G$5:G54)</f>
        <v>44</v>
      </c>
      <c r="B54" s="153" t="s">
        <v>357</v>
      </c>
      <c r="C54" s="109" t="s">
        <v>78</v>
      </c>
      <c r="D54" s="134">
        <f>365</f>
        <v>365</v>
      </c>
      <c r="E54" s="107" t="s">
        <v>31</v>
      </c>
      <c r="F54" s="110">
        <v>0.02</v>
      </c>
      <c r="G54" s="120">
        <v>1</v>
      </c>
      <c r="H54" s="130">
        <f t="shared" ref="H54:H57" si="4">G54*D54</f>
        <v>365</v>
      </c>
      <c r="I54" s="144"/>
      <c r="J54" s="114"/>
    </row>
    <row r="55" spans="1:10" x14ac:dyDescent="0.7">
      <c r="A55" s="107">
        <f>SUBTOTAL(3,$G$5:G55)</f>
        <v>45</v>
      </c>
      <c r="B55" s="108" t="s">
        <v>79</v>
      </c>
      <c r="C55" s="109" t="s">
        <v>78</v>
      </c>
      <c r="D55" s="134">
        <v>365</v>
      </c>
      <c r="E55" s="107" t="s">
        <v>31</v>
      </c>
      <c r="F55" s="110">
        <v>0.02</v>
      </c>
      <c r="G55" s="120">
        <v>8</v>
      </c>
      <c r="H55" s="130">
        <f t="shared" si="4"/>
        <v>2920</v>
      </c>
      <c r="I55" s="144"/>
      <c r="J55" s="114"/>
    </row>
    <row r="56" spans="1:10" x14ac:dyDescent="0.7">
      <c r="A56" s="107">
        <f>SUBTOTAL(3,$G$5:G56)</f>
        <v>46</v>
      </c>
      <c r="B56" s="108" t="s">
        <v>80</v>
      </c>
      <c r="C56" s="109" t="s">
        <v>85</v>
      </c>
      <c r="D56" s="134">
        <v>1</v>
      </c>
      <c r="E56" s="107" t="s">
        <v>31</v>
      </c>
      <c r="F56" s="115">
        <v>1E-3</v>
      </c>
      <c r="G56" s="120">
        <v>1</v>
      </c>
      <c r="H56" s="130">
        <f t="shared" si="4"/>
        <v>1</v>
      </c>
      <c r="I56" s="144"/>
      <c r="J56" s="114"/>
    </row>
    <row r="57" spans="1:10" x14ac:dyDescent="0.7">
      <c r="A57" s="107">
        <f>SUBTOTAL(3,$G$5:G57)</f>
        <v>47</v>
      </c>
      <c r="B57" s="108" t="s">
        <v>358</v>
      </c>
      <c r="C57" s="109" t="s">
        <v>78</v>
      </c>
      <c r="D57" s="134">
        <v>365</v>
      </c>
      <c r="E57" s="107" t="s">
        <v>31</v>
      </c>
      <c r="F57" s="115">
        <v>0.04</v>
      </c>
      <c r="G57" s="120">
        <v>5</v>
      </c>
      <c r="H57" s="130">
        <f t="shared" si="4"/>
        <v>1825</v>
      </c>
      <c r="I57" s="144"/>
      <c r="J57" s="114"/>
    </row>
    <row r="58" spans="1:10" x14ac:dyDescent="0.7">
      <c r="F58" s="145">
        <f>F53+F44+F36+F32+F19+F5</f>
        <v>1</v>
      </c>
      <c r="G58" s="146"/>
    </row>
  </sheetData>
  <mergeCells count="8">
    <mergeCell ref="A1:J1"/>
    <mergeCell ref="A2:J2"/>
    <mergeCell ref="A3:A4"/>
    <mergeCell ref="B3:B4"/>
    <mergeCell ref="C3:C4"/>
    <mergeCell ref="D3:D4"/>
    <mergeCell ref="E3:E4"/>
    <mergeCell ref="F3:I3"/>
  </mergeCells>
  <pageMargins left="0.25" right="0.25" top="0.75" bottom="0.75" header="0.3" footer="0.3"/>
  <pageSetup paperSize="9" scale="74"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00B050"/>
  </sheetPr>
  <dimension ref="B1:I63"/>
  <sheetViews>
    <sheetView topLeftCell="A40" workbookViewId="0">
      <selection activeCell="G60" sqref="G60"/>
    </sheetView>
  </sheetViews>
  <sheetFormatPr defaultColWidth="8.88671875" defaultRowHeight="11.8" x14ac:dyDescent="0.25"/>
  <cols>
    <col min="1" max="1" width="8.88671875" style="3"/>
    <col min="2" max="2" width="5.88671875" style="1" customWidth="1"/>
    <col min="3" max="3" width="70.88671875" style="2" customWidth="1"/>
    <col min="4" max="4" width="10.88671875" style="2" customWidth="1"/>
    <col min="5" max="5" width="11.109375" style="3" customWidth="1"/>
    <col min="6" max="6" width="10.5546875" style="1" customWidth="1"/>
    <col min="7" max="7" width="10.88671875" style="5" customWidth="1"/>
    <col min="8" max="8" width="44.5546875" style="6" bestFit="1" customWidth="1"/>
    <col min="9" max="16384" width="8.88671875" style="3"/>
  </cols>
  <sheetData>
    <row r="1" spans="2:9" x14ac:dyDescent="0.25">
      <c r="B1" s="194" t="s">
        <v>291</v>
      </c>
      <c r="C1" s="194"/>
      <c r="D1" s="194"/>
      <c r="E1" s="194"/>
      <c r="F1" s="194"/>
      <c r="G1" s="194"/>
      <c r="H1" s="194"/>
    </row>
    <row r="2" spans="2:9" x14ac:dyDescent="0.25">
      <c r="B2" s="194" t="s">
        <v>302</v>
      </c>
      <c r="C2" s="194"/>
      <c r="D2" s="194"/>
      <c r="E2" s="194"/>
      <c r="F2" s="194"/>
      <c r="G2" s="194"/>
      <c r="H2" s="194"/>
    </row>
    <row r="3" spans="2:9" ht="23.6" x14ac:dyDescent="0.25">
      <c r="B3" s="93" t="s">
        <v>0</v>
      </c>
      <c r="C3" s="93" t="s">
        <v>1</v>
      </c>
      <c r="D3" s="93" t="s">
        <v>2</v>
      </c>
      <c r="E3" s="93" t="s">
        <v>3</v>
      </c>
      <c r="F3" s="94" t="s">
        <v>4</v>
      </c>
      <c r="G3" s="95" t="s">
        <v>290</v>
      </c>
      <c r="H3" s="93" t="s">
        <v>5</v>
      </c>
    </row>
    <row r="4" spans="2:9" x14ac:dyDescent="0.25">
      <c r="B4" s="93" t="s">
        <v>6</v>
      </c>
      <c r="C4" s="96" t="s">
        <v>7</v>
      </c>
      <c r="D4" s="98"/>
      <c r="E4" s="99"/>
      <c r="F4" s="97">
        <f>SUM(F5:F19)</f>
        <v>0.35500000000000004</v>
      </c>
      <c r="G4" s="100"/>
      <c r="H4" s="96"/>
    </row>
    <row r="5" spans="2:9" ht="23.6" x14ac:dyDescent="0.25">
      <c r="B5" s="13">
        <v>1</v>
      </c>
      <c r="C5" s="14" t="s">
        <v>343</v>
      </c>
      <c r="D5" s="15" t="s">
        <v>8</v>
      </c>
      <c r="E5" s="13" t="s">
        <v>9</v>
      </c>
      <c r="F5" s="16">
        <v>0.08</v>
      </c>
      <c r="G5" s="17">
        <v>46480</v>
      </c>
      <c r="H5" s="18"/>
    </row>
    <row r="6" spans="2:9" x14ac:dyDescent="0.25">
      <c r="B6" s="13">
        <f>B5+1</f>
        <v>2</v>
      </c>
      <c r="C6" s="19" t="s">
        <v>10</v>
      </c>
      <c r="D6" s="20" t="s">
        <v>8</v>
      </c>
      <c r="E6" s="21" t="s">
        <v>11</v>
      </c>
      <c r="F6" s="22">
        <v>0.01</v>
      </c>
      <c r="G6" s="17">
        <v>19</v>
      </c>
      <c r="H6" s="18"/>
      <c r="I6" s="23"/>
    </row>
    <row r="7" spans="2:9" x14ac:dyDescent="0.25">
      <c r="B7" s="13">
        <f t="shared" ref="B7:B19" si="0">B6+1</f>
        <v>3</v>
      </c>
      <c r="C7" s="14" t="s">
        <v>12</v>
      </c>
      <c r="D7" s="20" t="s">
        <v>8</v>
      </c>
      <c r="E7" s="21" t="s">
        <v>11</v>
      </c>
      <c r="F7" s="22">
        <v>0.01</v>
      </c>
      <c r="G7" s="17">
        <v>77</v>
      </c>
      <c r="H7" s="18"/>
    </row>
    <row r="8" spans="2:9" x14ac:dyDescent="0.25">
      <c r="B8" s="13">
        <f t="shared" si="0"/>
        <v>4</v>
      </c>
      <c r="C8" s="14" t="s">
        <v>13</v>
      </c>
      <c r="D8" s="20" t="s">
        <v>8</v>
      </c>
      <c r="E8" s="21" t="s">
        <v>11</v>
      </c>
      <c r="F8" s="22">
        <v>0.01</v>
      </c>
      <c r="G8" s="17">
        <v>10</v>
      </c>
      <c r="H8" s="89"/>
    </row>
    <row r="9" spans="2:9" ht="23.6" x14ac:dyDescent="0.25">
      <c r="B9" s="13">
        <f t="shared" si="0"/>
        <v>5</v>
      </c>
      <c r="C9" s="14" t="s">
        <v>298</v>
      </c>
      <c r="D9" s="15" t="s">
        <v>14</v>
      </c>
      <c r="E9" s="13" t="s">
        <v>9</v>
      </c>
      <c r="F9" s="22">
        <v>0.04</v>
      </c>
      <c r="G9" s="17">
        <v>9650</v>
      </c>
      <c r="H9" s="89"/>
    </row>
    <row r="10" spans="2:9" x14ac:dyDescent="0.25">
      <c r="B10" s="13">
        <f t="shared" si="0"/>
        <v>6</v>
      </c>
      <c r="C10" s="19" t="s">
        <v>15</v>
      </c>
      <c r="D10" s="20" t="s">
        <v>14</v>
      </c>
      <c r="E10" s="21" t="s">
        <v>11</v>
      </c>
      <c r="F10" s="22">
        <v>5.0000000000000001E-3</v>
      </c>
      <c r="G10" s="17">
        <v>3</v>
      </c>
      <c r="H10" s="18"/>
    </row>
    <row r="11" spans="2:9" x14ac:dyDescent="0.25">
      <c r="B11" s="13">
        <f t="shared" si="0"/>
        <v>7</v>
      </c>
      <c r="C11" s="14" t="s">
        <v>16</v>
      </c>
      <c r="D11" s="20" t="s">
        <v>14</v>
      </c>
      <c r="E11" s="21" t="s">
        <v>11</v>
      </c>
      <c r="F11" s="22">
        <v>5.0000000000000001E-3</v>
      </c>
      <c r="G11" s="17">
        <v>26</v>
      </c>
      <c r="H11" s="18"/>
    </row>
    <row r="12" spans="2:9" x14ac:dyDescent="0.25">
      <c r="B12" s="13">
        <f t="shared" si="0"/>
        <v>8</v>
      </c>
      <c r="C12" s="14" t="s">
        <v>17</v>
      </c>
      <c r="D12" s="20" t="s">
        <v>14</v>
      </c>
      <c r="E12" s="21" t="s">
        <v>11</v>
      </c>
      <c r="F12" s="22">
        <v>5.0000000000000001E-3</v>
      </c>
      <c r="G12" s="17">
        <v>8</v>
      </c>
      <c r="H12" s="18"/>
    </row>
    <row r="13" spans="2:9" ht="23.6" x14ac:dyDescent="0.25">
      <c r="B13" s="13">
        <f t="shared" si="0"/>
        <v>9</v>
      </c>
      <c r="C13" s="14" t="s">
        <v>18</v>
      </c>
      <c r="D13" s="20" t="s">
        <v>8</v>
      </c>
      <c r="E13" s="13" t="s">
        <v>9</v>
      </c>
      <c r="F13" s="16">
        <v>0.06</v>
      </c>
      <c r="G13" s="17">
        <v>9771</v>
      </c>
      <c r="H13" s="18"/>
    </row>
    <row r="14" spans="2:9" x14ac:dyDescent="0.25">
      <c r="B14" s="13">
        <f t="shared" si="0"/>
        <v>10</v>
      </c>
      <c r="C14" s="14" t="s">
        <v>19</v>
      </c>
      <c r="D14" s="20" t="s">
        <v>14</v>
      </c>
      <c r="E14" s="21" t="s">
        <v>11</v>
      </c>
      <c r="F14" s="27">
        <v>0.01</v>
      </c>
      <c r="G14" s="17">
        <v>2</v>
      </c>
      <c r="H14" s="18"/>
    </row>
    <row r="15" spans="2:9" ht="23.6" x14ac:dyDescent="0.25">
      <c r="B15" s="13">
        <f t="shared" si="0"/>
        <v>11</v>
      </c>
      <c r="C15" s="14" t="s">
        <v>20</v>
      </c>
      <c r="D15" s="15" t="s">
        <v>21</v>
      </c>
      <c r="E15" s="13" t="s">
        <v>9</v>
      </c>
      <c r="F15" s="22">
        <v>0.1</v>
      </c>
      <c r="G15" s="17">
        <v>56120</v>
      </c>
      <c r="H15" s="18"/>
    </row>
    <row r="16" spans="2:9" ht="23.6" x14ac:dyDescent="0.25">
      <c r="B16" s="13">
        <f t="shared" si="0"/>
        <v>12</v>
      </c>
      <c r="C16" s="24" t="s">
        <v>22</v>
      </c>
      <c r="D16" s="15" t="s">
        <v>23</v>
      </c>
      <c r="E16" s="13" t="s">
        <v>9</v>
      </c>
      <c r="F16" s="195">
        <v>0.01</v>
      </c>
      <c r="G16" s="17"/>
      <c r="H16" s="196" t="s">
        <v>24</v>
      </c>
    </row>
    <row r="17" spans="2:8" x14ac:dyDescent="0.25">
      <c r="B17" s="13">
        <f t="shared" si="0"/>
        <v>13</v>
      </c>
      <c r="C17" s="14" t="s">
        <v>25</v>
      </c>
      <c r="D17" s="15" t="s">
        <v>26</v>
      </c>
      <c r="E17" s="13" t="s">
        <v>9</v>
      </c>
      <c r="F17" s="195"/>
      <c r="G17" s="17"/>
      <c r="H17" s="196"/>
    </row>
    <row r="18" spans="2:8" x14ac:dyDescent="0.25">
      <c r="B18" s="13">
        <f t="shared" si="0"/>
        <v>14</v>
      </c>
      <c r="C18" s="14" t="s">
        <v>27</v>
      </c>
      <c r="D18" s="15" t="s">
        <v>26</v>
      </c>
      <c r="E18" s="13" t="s">
        <v>28</v>
      </c>
      <c r="F18" s="195"/>
      <c r="G18" s="17"/>
      <c r="H18" s="196"/>
    </row>
    <row r="19" spans="2:8" x14ac:dyDescent="0.25">
      <c r="B19" s="13">
        <f t="shared" si="0"/>
        <v>15</v>
      </c>
      <c r="C19" s="14" t="s">
        <v>29</v>
      </c>
      <c r="D19" s="20" t="s">
        <v>30</v>
      </c>
      <c r="E19" s="21" t="s">
        <v>31</v>
      </c>
      <c r="F19" s="22">
        <v>0.01</v>
      </c>
      <c r="G19" s="17">
        <v>1</v>
      </c>
      <c r="H19" s="18"/>
    </row>
    <row r="20" spans="2:8" x14ac:dyDescent="0.25">
      <c r="B20" s="7" t="s">
        <v>32</v>
      </c>
      <c r="C20" s="8" t="s">
        <v>33</v>
      </c>
      <c r="D20" s="9"/>
      <c r="E20" s="10"/>
      <c r="F20" s="11">
        <f>SUM(F21:F30)</f>
        <v>0.26500000000000001</v>
      </c>
      <c r="G20" s="12"/>
      <c r="H20" s="18"/>
    </row>
    <row r="21" spans="2:8" x14ac:dyDescent="0.25">
      <c r="B21" s="13">
        <f>B19+1</f>
        <v>16</v>
      </c>
      <c r="C21" s="14" t="s">
        <v>34</v>
      </c>
      <c r="D21" s="15" t="s">
        <v>21</v>
      </c>
      <c r="E21" s="13" t="s">
        <v>9</v>
      </c>
      <c r="F21" s="16">
        <v>0.05</v>
      </c>
      <c r="G21" s="17">
        <v>42510</v>
      </c>
      <c r="H21" s="18" t="s">
        <v>35</v>
      </c>
    </row>
    <row r="22" spans="2:8" x14ac:dyDescent="0.25">
      <c r="B22" s="13">
        <f>B21+1</f>
        <v>17</v>
      </c>
      <c r="C22" s="14" t="s">
        <v>303</v>
      </c>
      <c r="D22" s="15" t="s">
        <v>21</v>
      </c>
      <c r="E22" s="13" t="s">
        <v>9</v>
      </c>
      <c r="F22" s="16">
        <v>0.01</v>
      </c>
      <c r="G22" s="17">
        <v>9771</v>
      </c>
      <c r="H22" s="18"/>
    </row>
    <row r="23" spans="2:8" x14ac:dyDescent="0.25">
      <c r="B23" s="13">
        <f>B22+1</f>
        <v>18</v>
      </c>
      <c r="C23" s="14" t="s">
        <v>36</v>
      </c>
      <c r="D23" s="15" t="s">
        <v>30</v>
      </c>
      <c r="E23" s="13" t="s">
        <v>9</v>
      </c>
      <c r="F23" s="16">
        <v>0.06</v>
      </c>
      <c r="G23" s="17">
        <v>42510</v>
      </c>
      <c r="H23" s="18" t="s">
        <v>35</v>
      </c>
    </row>
    <row r="24" spans="2:8" x14ac:dyDescent="0.25">
      <c r="B24" s="13">
        <f t="shared" ref="B24:B30" si="1">B23+1</f>
        <v>19</v>
      </c>
      <c r="C24" s="14" t="s">
        <v>37</v>
      </c>
      <c r="D24" s="15" t="s">
        <v>21</v>
      </c>
      <c r="E24" s="13" t="s">
        <v>9</v>
      </c>
      <c r="F24" s="16">
        <v>0.06</v>
      </c>
      <c r="G24" s="17">
        <v>42510</v>
      </c>
      <c r="H24" s="18" t="s">
        <v>35</v>
      </c>
    </row>
    <row r="25" spans="2:8" x14ac:dyDescent="0.25">
      <c r="B25" s="13">
        <f t="shared" si="1"/>
        <v>20</v>
      </c>
      <c r="C25" s="14" t="s">
        <v>38</v>
      </c>
      <c r="D25" s="15" t="s">
        <v>21</v>
      </c>
      <c r="E25" s="13" t="s">
        <v>9</v>
      </c>
      <c r="F25" s="16">
        <v>0.02</v>
      </c>
      <c r="G25" s="17">
        <v>42510</v>
      </c>
      <c r="H25" s="18" t="s">
        <v>35</v>
      </c>
    </row>
    <row r="26" spans="2:8" ht="23.6" x14ac:dyDescent="0.25">
      <c r="B26" s="13">
        <f t="shared" si="1"/>
        <v>21</v>
      </c>
      <c r="C26" s="14" t="s">
        <v>39</v>
      </c>
      <c r="D26" s="15" t="s">
        <v>23</v>
      </c>
      <c r="E26" s="13" t="s">
        <v>11</v>
      </c>
      <c r="F26" s="16">
        <v>0.01</v>
      </c>
      <c r="G26" s="17">
        <v>42510</v>
      </c>
      <c r="H26" s="18" t="s">
        <v>24</v>
      </c>
    </row>
    <row r="27" spans="2:8" x14ac:dyDescent="0.25">
      <c r="B27" s="13">
        <f t="shared" si="1"/>
        <v>22</v>
      </c>
      <c r="C27" s="14" t="s">
        <v>40</v>
      </c>
      <c r="D27" s="15" t="s">
        <v>26</v>
      </c>
      <c r="E27" s="13" t="s">
        <v>9</v>
      </c>
      <c r="F27" s="16">
        <v>0.01</v>
      </c>
      <c r="G27" s="17">
        <v>42510</v>
      </c>
      <c r="H27" s="18" t="s">
        <v>35</v>
      </c>
    </row>
    <row r="28" spans="2:8" ht="23.6" x14ac:dyDescent="0.25">
      <c r="B28" s="13">
        <f t="shared" si="1"/>
        <v>23</v>
      </c>
      <c r="C28" s="14" t="s">
        <v>304</v>
      </c>
      <c r="D28" s="20" t="s">
        <v>14</v>
      </c>
      <c r="E28" s="13" t="s">
        <v>9</v>
      </c>
      <c r="F28" s="16">
        <v>0.02</v>
      </c>
      <c r="G28" s="17">
        <v>42510</v>
      </c>
      <c r="H28" s="18" t="s">
        <v>35</v>
      </c>
    </row>
    <row r="29" spans="2:8" ht="23.6" x14ac:dyDescent="0.25">
      <c r="B29" s="13">
        <f t="shared" si="1"/>
        <v>24</v>
      </c>
      <c r="C29" s="14" t="s">
        <v>41</v>
      </c>
      <c r="D29" s="20" t="s">
        <v>23</v>
      </c>
      <c r="E29" s="13" t="s">
        <v>11</v>
      </c>
      <c r="F29" s="16">
        <v>1.4999999999999999E-2</v>
      </c>
      <c r="G29" s="17">
        <v>92698</v>
      </c>
      <c r="H29" s="18" t="s">
        <v>24</v>
      </c>
    </row>
    <row r="30" spans="2:8" x14ac:dyDescent="0.25">
      <c r="B30" s="13">
        <f t="shared" si="1"/>
        <v>25</v>
      </c>
      <c r="C30" s="14" t="s">
        <v>42</v>
      </c>
      <c r="D30" s="15" t="s">
        <v>26</v>
      </c>
      <c r="E30" s="13" t="s">
        <v>9</v>
      </c>
      <c r="F30" s="16">
        <v>0.01</v>
      </c>
      <c r="G30" s="17">
        <v>92698</v>
      </c>
      <c r="H30" s="18" t="s">
        <v>35</v>
      </c>
    </row>
    <row r="31" spans="2:8" x14ac:dyDescent="0.25">
      <c r="B31" s="7" t="s">
        <v>43</v>
      </c>
      <c r="C31" s="8" t="s">
        <v>44</v>
      </c>
      <c r="D31" s="9"/>
      <c r="E31" s="10"/>
      <c r="F31" s="11">
        <f>SUM(F32:F36)</f>
        <v>8.4999999999999992E-2</v>
      </c>
      <c r="G31" s="12"/>
      <c r="H31" s="18"/>
    </row>
    <row r="32" spans="2:8" x14ac:dyDescent="0.25">
      <c r="B32" s="13">
        <f>B30+1</f>
        <v>26</v>
      </c>
      <c r="C32" s="14" t="s">
        <v>45</v>
      </c>
      <c r="D32" s="15" t="s">
        <v>26</v>
      </c>
      <c r="E32" s="13" t="s">
        <v>9</v>
      </c>
      <c r="F32" s="16">
        <v>2.5000000000000001E-2</v>
      </c>
      <c r="G32" s="17">
        <v>19058</v>
      </c>
      <c r="H32" s="18"/>
    </row>
    <row r="33" spans="2:8" x14ac:dyDescent="0.25">
      <c r="B33" s="13">
        <f>B32+1</f>
        <v>27</v>
      </c>
      <c r="C33" s="14" t="s">
        <v>46</v>
      </c>
      <c r="D33" s="15" t="s">
        <v>8</v>
      </c>
      <c r="E33" s="13" t="s">
        <v>31</v>
      </c>
      <c r="F33" s="16">
        <v>0.02</v>
      </c>
      <c r="G33" s="17">
        <v>700</v>
      </c>
      <c r="H33" s="18" t="s">
        <v>35</v>
      </c>
    </row>
    <row r="34" spans="2:8" x14ac:dyDescent="0.25">
      <c r="B34" s="13">
        <f t="shared" ref="B34:B36" si="2">B33+1</f>
        <v>28</v>
      </c>
      <c r="C34" s="14" t="s">
        <v>47</v>
      </c>
      <c r="D34" s="15" t="s">
        <v>21</v>
      </c>
      <c r="E34" s="13" t="s">
        <v>9</v>
      </c>
      <c r="F34" s="16">
        <v>0.01</v>
      </c>
      <c r="G34" s="17">
        <v>1980</v>
      </c>
      <c r="H34" s="18" t="s">
        <v>35</v>
      </c>
    </row>
    <row r="35" spans="2:8" x14ac:dyDescent="0.25">
      <c r="B35" s="13">
        <f t="shared" si="2"/>
        <v>29</v>
      </c>
      <c r="C35" s="14" t="s">
        <v>48</v>
      </c>
      <c r="D35" s="15" t="s">
        <v>26</v>
      </c>
      <c r="E35" s="13" t="s">
        <v>31</v>
      </c>
      <c r="F35" s="16">
        <v>0.02</v>
      </c>
      <c r="G35" s="17">
        <v>51</v>
      </c>
      <c r="H35" s="18" t="s">
        <v>35</v>
      </c>
    </row>
    <row r="36" spans="2:8" x14ac:dyDescent="0.25">
      <c r="B36" s="13">
        <f t="shared" si="2"/>
        <v>30</v>
      </c>
      <c r="C36" s="14" t="s">
        <v>49</v>
      </c>
      <c r="D36" s="15" t="s">
        <v>26</v>
      </c>
      <c r="E36" s="13" t="s">
        <v>9</v>
      </c>
      <c r="F36" s="16">
        <v>0.01</v>
      </c>
      <c r="G36" s="17">
        <v>92698</v>
      </c>
      <c r="H36" s="18"/>
    </row>
    <row r="37" spans="2:8" x14ac:dyDescent="0.25">
      <c r="B37" s="7" t="s">
        <v>50</v>
      </c>
      <c r="C37" s="8" t="s">
        <v>51</v>
      </c>
      <c r="D37" s="9"/>
      <c r="E37" s="10"/>
      <c r="F37" s="11">
        <f>SUM(F38:F43)</f>
        <v>0.13</v>
      </c>
      <c r="G37" s="12"/>
      <c r="H37" s="18"/>
    </row>
    <row r="38" spans="2:8" ht="23.6" x14ac:dyDescent="0.25">
      <c r="B38" s="13">
        <f>B36+1</f>
        <v>31</v>
      </c>
      <c r="C38" s="14" t="s">
        <v>52</v>
      </c>
      <c r="D38" s="15" t="s">
        <v>53</v>
      </c>
      <c r="E38" s="13" t="s">
        <v>11</v>
      </c>
      <c r="F38" s="16">
        <v>0.04</v>
      </c>
      <c r="G38" s="17">
        <v>25</v>
      </c>
      <c r="H38" s="18"/>
    </row>
    <row r="39" spans="2:8" ht="23.6" x14ac:dyDescent="0.25">
      <c r="B39" s="13">
        <f>B38+1</f>
        <v>32</v>
      </c>
      <c r="C39" s="14" t="s">
        <v>54</v>
      </c>
      <c r="D39" s="15" t="s">
        <v>53</v>
      </c>
      <c r="E39" s="13" t="s">
        <v>11</v>
      </c>
      <c r="F39" s="16">
        <v>0.04</v>
      </c>
      <c r="G39" s="17">
        <v>33</v>
      </c>
      <c r="H39" s="18"/>
    </row>
    <row r="40" spans="2:8" ht="23.6" x14ac:dyDescent="0.25">
      <c r="B40" s="13">
        <f t="shared" ref="B40:B43" si="3">B39+1</f>
        <v>33</v>
      </c>
      <c r="C40" s="14" t="s">
        <v>55</v>
      </c>
      <c r="D40" s="15" t="s">
        <v>53</v>
      </c>
      <c r="E40" s="13" t="s">
        <v>11</v>
      </c>
      <c r="F40" s="16">
        <v>0.02</v>
      </c>
      <c r="G40" s="17">
        <v>9</v>
      </c>
      <c r="H40" s="18"/>
    </row>
    <row r="41" spans="2:8" x14ac:dyDescent="0.25">
      <c r="B41" s="13">
        <f t="shared" si="3"/>
        <v>34</v>
      </c>
      <c r="C41" s="14" t="s">
        <v>56</v>
      </c>
      <c r="D41" s="15" t="s">
        <v>8</v>
      </c>
      <c r="E41" s="13" t="s">
        <v>11</v>
      </c>
      <c r="F41" s="16">
        <v>0.02</v>
      </c>
      <c r="G41" s="17">
        <v>48</v>
      </c>
      <c r="H41" s="18" t="s">
        <v>300</v>
      </c>
    </row>
    <row r="42" spans="2:8" ht="23.6" x14ac:dyDescent="0.25">
      <c r="B42" s="13">
        <f t="shared" si="3"/>
        <v>35</v>
      </c>
      <c r="C42" s="14" t="s">
        <v>57</v>
      </c>
      <c r="D42" s="15" t="s">
        <v>26</v>
      </c>
      <c r="E42" s="13" t="s">
        <v>11</v>
      </c>
      <c r="F42" s="16">
        <v>5.0000000000000001E-3</v>
      </c>
      <c r="G42" s="17">
        <v>98</v>
      </c>
      <c r="H42" s="18"/>
    </row>
    <row r="43" spans="2:8" x14ac:dyDescent="0.25">
      <c r="B43" s="13">
        <f t="shared" si="3"/>
        <v>36</v>
      </c>
      <c r="C43" s="14" t="s">
        <v>58</v>
      </c>
      <c r="D43" s="15" t="s">
        <v>21</v>
      </c>
      <c r="E43" s="13" t="s">
        <v>11</v>
      </c>
      <c r="F43" s="16">
        <v>5.0000000000000001E-3</v>
      </c>
      <c r="G43" s="17">
        <v>10</v>
      </c>
      <c r="H43" s="18" t="s">
        <v>300</v>
      </c>
    </row>
    <row r="44" spans="2:8" x14ac:dyDescent="0.25">
      <c r="B44" s="7" t="s">
        <v>59</v>
      </c>
      <c r="C44" s="8" t="s">
        <v>60</v>
      </c>
      <c r="D44" s="9"/>
      <c r="E44" s="10"/>
      <c r="F44" s="11">
        <f>SUM(F45:F57)</f>
        <v>0.10500000000000002</v>
      </c>
      <c r="G44" s="12"/>
      <c r="H44" s="18"/>
    </row>
    <row r="45" spans="2:8" x14ac:dyDescent="0.25">
      <c r="B45" s="13">
        <f>B43+1</f>
        <v>37</v>
      </c>
      <c r="C45" s="14" t="s">
        <v>61</v>
      </c>
      <c r="D45" s="20" t="s">
        <v>26</v>
      </c>
      <c r="E45" s="13" t="s">
        <v>11</v>
      </c>
      <c r="F45" s="16">
        <v>0.01</v>
      </c>
      <c r="G45" s="17">
        <v>18</v>
      </c>
      <c r="H45" s="26"/>
    </row>
    <row r="46" spans="2:8" x14ac:dyDescent="0.25">
      <c r="B46" s="13">
        <f>B45+1</f>
        <v>38</v>
      </c>
      <c r="C46" s="14" t="s">
        <v>62</v>
      </c>
      <c r="D46" s="15" t="s">
        <v>26</v>
      </c>
      <c r="E46" s="13" t="s">
        <v>11</v>
      </c>
      <c r="F46" s="16">
        <v>1.4999999999999999E-2</v>
      </c>
      <c r="G46" s="17">
        <v>784</v>
      </c>
      <c r="H46" s="18" t="s">
        <v>300</v>
      </c>
    </row>
    <row r="47" spans="2:8" x14ac:dyDescent="0.25">
      <c r="B47" s="13">
        <f t="shared" ref="B47:B57" si="4">B46+1</f>
        <v>39</v>
      </c>
      <c r="C47" s="14" t="s">
        <v>63</v>
      </c>
      <c r="D47" s="15" t="s">
        <v>26</v>
      </c>
      <c r="E47" s="13" t="s">
        <v>11</v>
      </c>
      <c r="F47" s="16">
        <v>1.4999999999999999E-2</v>
      </c>
      <c r="G47" s="17">
        <v>73</v>
      </c>
      <c r="H47" s="18" t="s">
        <v>300</v>
      </c>
    </row>
    <row r="48" spans="2:8" x14ac:dyDescent="0.25">
      <c r="B48" s="13">
        <f t="shared" si="4"/>
        <v>40</v>
      </c>
      <c r="C48" s="14" t="s">
        <v>64</v>
      </c>
      <c r="D48" s="15" t="s">
        <v>26</v>
      </c>
      <c r="E48" s="13" t="s">
        <v>11</v>
      </c>
      <c r="F48" s="16">
        <v>5.0000000000000001E-3</v>
      </c>
      <c r="G48" s="17">
        <v>141</v>
      </c>
      <c r="H48" s="18" t="s">
        <v>300</v>
      </c>
    </row>
    <row r="49" spans="2:8" x14ac:dyDescent="0.25">
      <c r="B49" s="13">
        <f t="shared" si="4"/>
        <v>41</v>
      </c>
      <c r="C49" s="14" t="s">
        <v>65</v>
      </c>
      <c r="D49" s="15" t="s">
        <v>26</v>
      </c>
      <c r="E49" s="13" t="s">
        <v>11</v>
      </c>
      <c r="F49" s="16">
        <v>5.0000000000000001E-3</v>
      </c>
      <c r="G49" s="17">
        <v>44</v>
      </c>
      <c r="H49" s="18" t="s">
        <v>300</v>
      </c>
    </row>
    <row r="50" spans="2:8" x14ac:dyDescent="0.25">
      <c r="B50" s="13">
        <f t="shared" si="4"/>
        <v>42</v>
      </c>
      <c r="C50" s="14" t="s">
        <v>66</v>
      </c>
      <c r="D50" s="15" t="s">
        <v>26</v>
      </c>
      <c r="E50" s="13" t="s">
        <v>9</v>
      </c>
      <c r="F50" s="16">
        <v>1.4999999999999999E-2</v>
      </c>
      <c r="G50" s="17">
        <v>18389</v>
      </c>
      <c r="H50" s="18" t="s">
        <v>300</v>
      </c>
    </row>
    <row r="51" spans="2:8" x14ac:dyDescent="0.25">
      <c r="B51" s="13">
        <f t="shared" si="4"/>
        <v>43</v>
      </c>
      <c r="C51" s="14" t="s">
        <v>67</v>
      </c>
      <c r="D51" s="20" t="s">
        <v>8</v>
      </c>
      <c r="E51" s="13" t="s">
        <v>9</v>
      </c>
      <c r="F51" s="16">
        <v>5.0000000000000001E-3</v>
      </c>
      <c r="G51" s="17">
        <v>10010</v>
      </c>
      <c r="H51" s="18" t="s">
        <v>300</v>
      </c>
    </row>
    <row r="52" spans="2:8" x14ac:dyDescent="0.25">
      <c r="B52" s="13">
        <f t="shared" si="4"/>
        <v>44</v>
      </c>
      <c r="C52" s="14" t="s">
        <v>68</v>
      </c>
      <c r="D52" s="15" t="s">
        <v>26</v>
      </c>
      <c r="E52" s="13" t="s">
        <v>11</v>
      </c>
      <c r="F52" s="16">
        <v>6.0000000000000001E-3</v>
      </c>
      <c r="G52" s="17">
        <v>562</v>
      </c>
      <c r="H52" s="18" t="s">
        <v>301</v>
      </c>
    </row>
    <row r="53" spans="2:8" x14ac:dyDescent="0.25">
      <c r="B53" s="13">
        <f t="shared" si="4"/>
        <v>45</v>
      </c>
      <c r="C53" s="14" t="s">
        <v>69</v>
      </c>
      <c r="D53" s="15" t="s">
        <v>26</v>
      </c>
      <c r="E53" s="13" t="s">
        <v>11</v>
      </c>
      <c r="F53" s="16">
        <v>4.0000000000000001E-3</v>
      </c>
      <c r="G53" s="17">
        <v>562</v>
      </c>
      <c r="H53" s="18" t="s">
        <v>301</v>
      </c>
    </row>
    <row r="54" spans="2:8" x14ac:dyDescent="0.25">
      <c r="B54" s="13">
        <f t="shared" si="4"/>
        <v>46</v>
      </c>
      <c r="C54" s="14" t="s">
        <v>70</v>
      </c>
      <c r="D54" s="15" t="s">
        <v>26</v>
      </c>
      <c r="E54" s="13" t="s">
        <v>9</v>
      </c>
      <c r="F54" s="16">
        <v>0.01</v>
      </c>
      <c r="G54" s="17">
        <f>G50</f>
        <v>18389</v>
      </c>
      <c r="H54" s="18" t="s">
        <v>300</v>
      </c>
    </row>
    <row r="55" spans="2:8" x14ac:dyDescent="0.25">
      <c r="B55" s="13">
        <f t="shared" si="4"/>
        <v>47</v>
      </c>
      <c r="C55" s="14" t="s">
        <v>71</v>
      </c>
      <c r="D55" s="15" t="s">
        <v>26</v>
      </c>
      <c r="E55" s="13" t="s">
        <v>9</v>
      </c>
      <c r="F55" s="16">
        <v>5.0000000000000001E-3</v>
      </c>
      <c r="G55" s="17">
        <f>G51</f>
        <v>10010</v>
      </c>
      <c r="H55" s="18" t="s">
        <v>35</v>
      </c>
    </row>
    <row r="56" spans="2:8" x14ac:dyDescent="0.25">
      <c r="B56" s="13">
        <f t="shared" si="4"/>
        <v>48</v>
      </c>
      <c r="C56" s="14" t="s">
        <v>72</v>
      </c>
      <c r="D56" s="15" t="s">
        <v>26</v>
      </c>
      <c r="E56" s="13" t="s">
        <v>9</v>
      </c>
      <c r="F56" s="16">
        <v>5.0000000000000001E-3</v>
      </c>
      <c r="G56" s="17">
        <v>138505</v>
      </c>
      <c r="H56" s="18" t="s">
        <v>300</v>
      </c>
    </row>
    <row r="57" spans="2:8" ht="23.6" x14ac:dyDescent="0.25">
      <c r="B57" s="13">
        <f t="shared" si="4"/>
        <v>49</v>
      </c>
      <c r="C57" s="14" t="s">
        <v>73</v>
      </c>
      <c r="D57" s="20" t="s">
        <v>74</v>
      </c>
      <c r="E57" s="13" t="s">
        <v>9</v>
      </c>
      <c r="F57" s="16">
        <v>5.0000000000000001E-3</v>
      </c>
      <c r="G57" s="17">
        <f>G50</f>
        <v>18389</v>
      </c>
      <c r="H57" s="18" t="s">
        <v>300</v>
      </c>
    </row>
    <row r="58" spans="2:8" x14ac:dyDescent="0.25">
      <c r="B58" s="7" t="s">
        <v>75</v>
      </c>
      <c r="C58" s="8" t="s">
        <v>76</v>
      </c>
      <c r="D58" s="9"/>
      <c r="E58" s="10"/>
      <c r="F58" s="11">
        <f>SUM(F59:F62)</f>
        <v>0.06</v>
      </c>
      <c r="G58" s="12"/>
      <c r="H58" s="18"/>
    </row>
    <row r="59" spans="2:8" ht="23.6" x14ac:dyDescent="0.25">
      <c r="B59" s="13">
        <f>B57+1</f>
        <v>50</v>
      </c>
      <c r="C59" s="14" t="s">
        <v>77</v>
      </c>
      <c r="D59" s="15" t="s">
        <v>78</v>
      </c>
      <c r="E59" s="13" t="s">
        <v>31</v>
      </c>
      <c r="F59" s="16">
        <v>0.02</v>
      </c>
      <c r="G59" s="17">
        <v>1</v>
      </c>
      <c r="H59" s="18"/>
    </row>
    <row r="60" spans="2:8" x14ac:dyDescent="0.25">
      <c r="B60" s="13">
        <f>B59+1</f>
        <v>51</v>
      </c>
      <c r="C60" s="14" t="s">
        <v>79</v>
      </c>
      <c r="D60" s="15" t="s">
        <v>78</v>
      </c>
      <c r="E60" s="13" t="s">
        <v>31</v>
      </c>
      <c r="F60" s="16">
        <v>2.5000000000000001E-2</v>
      </c>
      <c r="G60" s="17">
        <v>8</v>
      </c>
      <c r="H60" s="18"/>
    </row>
    <row r="61" spans="2:8" x14ac:dyDescent="0.25">
      <c r="B61" s="13">
        <f t="shared" ref="B61:B62" si="5">B60+1</f>
        <v>52</v>
      </c>
      <c r="C61" s="14" t="s">
        <v>80</v>
      </c>
      <c r="D61" s="15" t="s">
        <v>85</v>
      </c>
      <c r="E61" s="13" t="s">
        <v>31</v>
      </c>
      <c r="F61" s="16">
        <v>5.0000000000000001E-3</v>
      </c>
      <c r="G61" s="17">
        <v>1</v>
      </c>
      <c r="H61" s="18"/>
    </row>
    <row r="62" spans="2:8" x14ac:dyDescent="0.25">
      <c r="B62" s="13">
        <f t="shared" si="5"/>
        <v>53</v>
      </c>
      <c r="C62" s="26" t="s">
        <v>86</v>
      </c>
      <c r="D62" s="15" t="s">
        <v>78</v>
      </c>
      <c r="E62" s="13" t="s">
        <v>31</v>
      </c>
      <c r="F62" s="16">
        <v>0.01</v>
      </c>
      <c r="G62" s="25">
        <v>1</v>
      </c>
      <c r="H62" s="18"/>
    </row>
    <row r="63" spans="2:8" x14ac:dyDescent="0.25">
      <c r="F63" s="4">
        <f>F4+F20+F31+F37+F44+F58</f>
        <v>1</v>
      </c>
    </row>
  </sheetData>
  <mergeCells count="4">
    <mergeCell ref="B1:H1"/>
    <mergeCell ref="B2:H2"/>
    <mergeCell ref="F16:F18"/>
    <mergeCell ref="H16:H18"/>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B7C152-0FE6-4A7F-B112-1A24E23F1176}">
  <dimension ref="B1:I66"/>
  <sheetViews>
    <sheetView zoomScaleNormal="100" workbookViewId="0">
      <selection activeCell="B1" sqref="B1:F24"/>
    </sheetView>
  </sheetViews>
  <sheetFormatPr defaultColWidth="8.88671875" defaultRowHeight="19" x14ac:dyDescent="0.6"/>
  <cols>
    <col min="1" max="1" width="8.88671875" style="29"/>
    <col min="2" max="2" width="5.109375" style="28" bestFit="1" customWidth="1"/>
    <col min="3" max="3" width="45.109375" style="29" customWidth="1"/>
    <col min="4" max="4" width="10.88671875" style="29" customWidth="1"/>
    <col min="5" max="5" width="11.109375" style="29" customWidth="1"/>
    <col min="6" max="6" width="69.88671875" style="29" customWidth="1"/>
    <col min="7" max="9" width="9.109375" customWidth="1"/>
    <col min="10" max="16384" width="8.88671875" style="29"/>
  </cols>
  <sheetData>
    <row r="1" spans="2:6" x14ac:dyDescent="0.6">
      <c r="C1" s="29" t="s">
        <v>87</v>
      </c>
      <c r="D1" s="29">
        <v>56.12</v>
      </c>
    </row>
    <row r="2" spans="2:6" x14ac:dyDescent="0.6">
      <c r="C2" s="29" t="s">
        <v>88</v>
      </c>
      <c r="D2" s="29">
        <f>D1</f>
        <v>56.12</v>
      </c>
    </row>
    <row r="3" spans="2:6" x14ac:dyDescent="0.6">
      <c r="C3" s="29" t="s">
        <v>89</v>
      </c>
      <c r="D3" s="154">
        <f>9.771*2</f>
        <v>19.542000000000002</v>
      </c>
    </row>
    <row r="4" spans="2:6" x14ac:dyDescent="0.6">
      <c r="B4" s="197" t="s">
        <v>292</v>
      </c>
      <c r="C4" s="198"/>
      <c r="D4" s="198"/>
      <c r="E4" s="198"/>
      <c r="F4" s="199"/>
    </row>
    <row r="5" spans="2:6" x14ac:dyDescent="0.6">
      <c r="B5" s="200" t="s">
        <v>302</v>
      </c>
      <c r="C5" s="201"/>
      <c r="D5" s="201"/>
      <c r="E5" s="201"/>
      <c r="F5" s="202"/>
    </row>
    <row r="6" spans="2:6" ht="36.65" x14ac:dyDescent="0.6">
      <c r="B6" s="30" t="s">
        <v>90</v>
      </c>
      <c r="C6" s="31" t="s">
        <v>91</v>
      </c>
      <c r="D6" s="30"/>
      <c r="E6" s="30" t="s">
        <v>92</v>
      </c>
      <c r="F6" s="32"/>
    </row>
    <row r="7" spans="2:6" ht="38" x14ac:dyDescent="0.6">
      <c r="B7" s="33">
        <v>1</v>
      </c>
      <c r="C7" s="34" t="s">
        <v>316</v>
      </c>
      <c r="D7" s="33"/>
      <c r="E7" s="54">
        <v>1</v>
      </c>
      <c r="F7" s="32"/>
    </row>
    <row r="8" spans="2:6" x14ac:dyDescent="0.6">
      <c r="B8" s="33">
        <v>2</v>
      </c>
      <c r="C8" s="34" t="s">
        <v>93</v>
      </c>
      <c r="D8" s="88"/>
      <c r="E8" s="54">
        <v>2</v>
      </c>
      <c r="F8" s="32"/>
    </row>
    <row r="9" spans="2:6" x14ac:dyDescent="0.6">
      <c r="B9" s="29"/>
    </row>
    <row r="10" spans="2:6" x14ac:dyDescent="0.6">
      <c r="B10" s="32" t="s">
        <v>0</v>
      </c>
      <c r="C10" s="36" t="s">
        <v>94</v>
      </c>
      <c r="D10" s="32" t="s">
        <v>81</v>
      </c>
      <c r="E10" s="32" t="s">
        <v>95</v>
      </c>
      <c r="F10" s="32" t="s">
        <v>5</v>
      </c>
    </row>
    <row r="11" spans="2:6" ht="56.95" x14ac:dyDescent="0.6">
      <c r="B11" s="37">
        <v>1</v>
      </c>
      <c r="C11" s="38" t="s">
        <v>305</v>
      </c>
      <c r="D11" s="37" t="s">
        <v>82</v>
      </c>
      <c r="E11" s="37">
        <v>2</v>
      </c>
      <c r="F11" s="39" t="s">
        <v>96</v>
      </c>
    </row>
    <row r="12" spans="2:6" ht="132.9" x14ac:dyDescent="0.6">
      <c r="B12" s="37">
        <v>2</v>
      </c>
      <c r="C12" s="40" t="s">
        <v>97</v>
      </c>
      <c r="D12" s="37" t="s">
        <v>82</v>
      </c>
      <c r="E12" s="37">
        <v>2</v>
      </c>
      <c r="F12" s="41" t="s">
        <v>359</v>
      </c>
    </row>
    <row r="13" spans="2:6" x14ac:dyDescent="0.6">
      <c r="B13" s="37">
        <v>3</v>
      </c>
      <c r="C13" s="38" t="s">
        <v>360</v>
      </c>
      <c r="D13" s="37" t="s">
        <v>82</v>
      </c>
      <c r="E13" s="37">
        <v>1</v>
      </c>
      <c r="F13" s="56"/>
    </row>
    <row r="14" spans="2:6" x14ac:dyDescent="0.6">
      <c r="B14" s="37">
        <v>3</v>
      </c>
      <c r="C14" s="42" t="s">
        <v>98</v>
      </c>
      <c r="D14" s="37" t="s">
        <v>82</v>
      </c>
      <c r="E14" s="37">
        <v>2</v>
      </c>
      <c r="F14" s="35"/>
    </row>
    <row r="15" spans="2:6" x14ac:dyDescent="0.6">
      <c r="B15" s="37">
        <v>4</v>
      </c>
      <c r="C15" s="42" t="s">
        <v>99</v>
      </c>
      <c r="D15" s="37" t="s">
        <v>82</v>
      </c>
      <c r="E15" s="176">
        <v>6</v>
      </c>
      <c r="F15" s="35"/>
    </row>
    <row r="16" spans="2:6" x14ac:dyDescent="0.6">
      <c r="B16" s="37">
        <v>5</v>
      </c>
      <c r="C16" s="42" t="s">
        <v>100</v>
      </c>
      <c r="D16" s="37" t="s">
        <v>82</v>
      </c>
      <c r="E16" s="37">
        <v>3</v>
      </c>
      <c r="F16" s="35"/>
    </row>
    <row r="17" spans="2:6" ht="38" x14ac:dyDescent="0.6">
      <c r="B17" s="37">
        <v>8</v>
      </c>
      <c r="C17" s="42" t="s">
        <v>101</v>
      </c>
      <c r="D17" s="37" t="s">
        <v>82</v>
      </c>
      <c r="E17" s="37">
        <v>1</v>
      </c>
      <c r="F17" s="35"/>
    </row>
    <row r="18" spans="2:6" s="44" customFormat="1" x14ac:dyDescent="0.25">
      <c r="B18" s="37">
        <v>9</v>
      </c>
      <c r="C18" s="42" t="s">
        <v>373</v>
      </c>
      <c r="D18" s="37" t="s">
        <v>82</v>
      </c>
      <c r="E18" s="37">
        <v>1</v>
      </c>
      <c r="F18" s="43"/>
    </row>
    <row r="19" spans="2:6" x14ac:dyDescent="0.6">
      <c r="B19" s="37">
        <v>10</v>
      </c>
      <c r="C19" s="42" t="s">
        <v>102</v>
      </c>
      <c r="D19" s="37" t="s">
        <v>82</v>
      </c>
      <c r="E19" s="176">
        <f>SUM(E20:E23)</f>
        <v>49</v>
      </c>
      <c r="F19" s="43"/>
    </row>
    <row r="20" spans="2:6" ht="38" x14ac:dyDescent="0.6">
      <c r="B20" s="155" t="s">
        <v>103</v>
      </c>
      <c r="C20" s="34" t="s">
        <v>104</v>
      </c>
      <c r="D20" s="45" t="s">
        <v>82</v>
      </c>
      <c r="E20" s="177">
        <v>40</v>
      </c>
      <c r="F20" s="46"/>
    </row>
    <row r="21" spans="2:6" ht="38" x14ac:dyDescent="0.6">
      <c r="B21" s="155" t="s">
        <v>105</v>
      </c>
      <c r="C21" s="34" t="s">
        <v>106</v>
      </c>
      <c r="D21" s="45" t="s">
        <v>82</v>
      </c>
      <c r="E21" s="177">
        <v>4</v>
      </c>
      <c r="F21" s="47" t="s">
        <v>107</v>
      </c>
    </row>
    <row r="22" spans="2:6" ht="38" x14ac:dyDescent="0.6">
      <c r="B22" s="155" t="s">
        <v>108</v>
      </c>
      <c r="C22" s="34" t="s">
        <v>369</v>
      </c>
      <c r="D22" s="45" t="s">
        <v>82</v>
      </c>
      <c r="E22" s="177">
        <v>3</v>
      </c>
      <c r="F22" s="173" t="s">
        <v>370</v>
      </c>
    </row>
    <row r="23" spans="2:6" ht="38" x14ac:dyDescent="0.6">
      <c r="B23" s="155" t="s">
        <v>121</v>
      </c>
      <c r="C23" s="34" t="s">
        <v>371</v>
      </c>
      <c r="D23" s="45" t="s">
        <v>82</v>
      </c>
      <c r="E23" s="177">
        <v>2</v>
      </c>
      <c r="F23" s="173" t="s">
        <v>372</v>
      </c>
    </row>
    <row r="24" spans="2:6" ht="67.45" customHeight="1" x14ac:dyDescent="0.6">
      <c r="B24" s="203" t="s">
        <v>361</v>
      </c>
      <c r="C24" s="203"/>
      <c r="D24" s="203"/>
      <c r="E24" s="203"/>
      <c r="F24" s="203"/>
    </row>
    <row r="28" spans="2:6" x14ac:dyDescent="0.6">
      <c r="B28" s="48"/>
    </row>
    <row r="65" spans="2:6" ht="19.649999999999999" thickBot="1" x14ac:dyDescent="0.65"/>
    <row r="66" spans="2:6" s="44" customFormat="1" ht="94.95" x14ac:dyDescent="0.25">
      <c r="B66" s="37">
        <v>9</v>
      </c>
      <c r="C66" s="42" t="s">
        <v>109</v>
      </c>
      <c r="D66" s="37" t="s">
        <v>82</v>
      </c>
      <c r="E66" s="172"/>
      <c r="F66" s="49" t="s">
        <v>110</v>
      </c>
    </row>
  </sheetData>
  <mergeCells count="3">
    <mergeCell ref="B4:F4"/>
    <mergeCell ref="B5:F5"/>
    <mergeCell ref="B24:F24"/>
  </mergeCells>
  <pageMargins left="0.25" right="0.25"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F6BEC8-FC4F-4567-ACA1-4AF325C419E8}">
  <dimension ref="B1:I61"/>
  <sheetViews>
    <sheetView workbookViewId="0">
      <selection activeCell="B1" sqref="B1:F28"/>
    </sheetView>
  </sheetViews>
  <sheetFormatPr defaultColWidth="8.88671875" defaultRowHeight="19" x14ac:dyDescent="0.6"/>
  <cols>
    <col min="1" max="1" width="8.88671875" style="29"/>
    <col min="2" max="2" width="5.109375" style="28" bestFit="1" customWidth="1"/>
    <col min="3" max="3" width="45.109375" style="29" customWidth="1"/>
    <col min="4" max="4" width="10.88671875" style="29" customWidth="1"/>
    <col min="5" max="5" width="21" style="29" bestFit="1" customWidth="1"/>
    <col min="6" max="6" width="53.5546875" style="29" customWidth="1"/>
    <col min="7" max="9" width="9.109375" customWidth="1"/>
    <col min="10" max="16384" width="8.88671875" style="29"/>
  </cols>
  <sheetData>
    <row r="1" spans="2:6" x14ac:dyDescent="0.6">
      <c r="C1" s="29" t="s">
        <v>87</v>
      </c>
      <c r="D1" s="29">
        <v>56.12</v>
      </c>
    </row>
    <row r="2" spans="2:6" x14ac:dyDescent="0.6">
      <c r="C2" s="29" t="s">
        <v>88</v>
      </c>
      <c r="D2" s="29">
        <f>D1</f>
        <v>56.12</v>
      </c>
    </row>
    <row r="3" spans="2:6" x14ac:dyDescent="0.6">
      <c r="C3" s="29" t="s">
        <v>89</v>
      </c>
      <c r="D3" s="29">
        <v>9.7710000000000008</v>
      </c>
    </row>
    <row r="4" spans="2:6" x14ac:dyDescent="0.6">
      <c r="B4" s="204" t="s">
        <v>293</v>
      </c>
      <c r="C4" s="205"/>
      <c r="D4" s="205"/>
      <c r="E4" s="205"/>
      <c r="F4" s="205"/>
    </row>
    <row r="5" spans="2:6" x14ac:dyDescent="0.6">
      <c r="B5" s="205" t="s">
        <v>302</v>
      </c>
      <c r="C5" s="205"/>
      <c r="D5" s="205"/>
      <c r="E5" s="205"/>
      <c r="F5" s="205"/>
    </row>
    <row r="6" spans="2:6" ht="23.6" x14ac:dyDescent="0.6">
      <c r="B6" s="51" t="s">
        <v>90</v>
      </c>
      <c r="C6" s="51" t="s">
        <v>91</v>
      </c>
      <c r="D6" s="51" t="s">
        <v>92</v>
      </c>
      <c r="E6" s="174" t="s">
        <v>5</v>
      </c>
      <c r="F6" s="174" t="s">
        <v>5</v>
      </c>
    </row>
    <row r="7" spans="2:6" x14ac:dyDescent="0.6">
      <c r="B7" s="33">
        <v>1</v>
      </c>
      <c r="C7" s="41" t="s">
        <v>111</v>
      </c>
      <c r="D7" s="53">
        <v>1</v>
      </c>
      <c r="E7" s="35"/>
      <c r="F7" s="35"/>
    </row>
    <row r="8" spans="2:6" ht="38" x14ac:dyDescent="0.6">
      <c r="B8" s="33">
        <v>2</v>
      </c>
      <c r="C8" s="41" t="s">
        <v>374</v>
      </c>
      <c r="D8" s="53"/>
      <c r="E8" s="35"/>
      <c r="F8" s="35"/>
    </row>
    <row r="9" spans="2:6" x14ac:dyDescent="0.6">
      <c r="B9" s="55"/>
      <c r="F9" s="52"/>
    </row>
    <row r="10" spans="2:6" ht="25.55" customHeight="1" x14ac:dyDescent="0.6">
      <c r="B10" s="51" t="s">
        <v>90</v>
      </c>
      <c r="C10" s="51" t="s">
        <v>91</v>
      </c>
      <c r="D10" s="50" t="s">
        <v>112</v>
      </c>
      <c r="E10" s="51" t="s">
        <v>92</v>
      </c>
      <c r="F10" s="51" t="s">
        <v>5</v>
      </c>
    </row>
    <row r="11" spans="2:6" ht="132.9" x14ac:dyDescent="0.6">
      <c r="B11" s="37">
        <v>1</v>
      </c>
      <c r="C11" s="42" t="s">
        <v>113</v>
      </c>
      <c r="D11" s="37" t="s">
        <v>82</v>
      </c>
      <c r="E11" s="37">
        <v>500</v>
      </c>
      <c r="F11" s="43" t="s">
        <v>362</v>
      </c>
    </row>
    <row r="12" spans="2:6" ht="56.95" x14ac:dyDescent="0.6">
      <c r="B12" s="37">
        <v>2</v>
      </c>
      <c r="C12" s="38" t="s">
        <v>114</v>
      </c>
      <c r="D12" s="37" t="s">
        <v>82</v>
      </c>
      <c r="E12" s="37">
        <v>1</v>
      </c>
      <c r="F12" s="41" t="s">
        <v>115</v>
      </c>
    </row>
    <row r="13" spans="2:6" ht="56.95" x14ac:dyDescent="0.6">
      <c r="B13" s="53">
        <v>3</v>
      </c>
      <c r="C13" s="56" t="s">
        <v>116</v>
      </c>
      <c r="D13" s="37" t="s">
        <v>117</v>
      </c>
      <c r="E13" s="53">
        <v>4</v>
      </c>
      <c r="F13" s="57"/>
    </row>
    <row r="14" spans="2:6" x14ac:dyDescent="0.6">
      <c r="B14" s="53" t="s">
        <v>103</v>
      </c>
      <c r="C14" s="35" t="s">
        <v>118</v>
      </c>
      <c r="D14" s="35"/>
      <c r="E14" s="35"/>
      <c r="F14" s="35"/>
    </row>
    <row r="15" spans="2:6" x14ac:dyDescent="0.6">
      <c r="B15" s="53" t="s">
        <v>105</v>
      </c>
      <c r="C15" s="35" t="s">
        <v>119</v>
      </c>
      <c r="D15" s="35"/>
      <c r="E15" s="35"/>
      <c r="F15" s="35"/>
    </row>
    <row r="16" spans="2:6" x14ac:dyDescent="0.6">
      <c r="B16" s="53" t="s">
        <v>108</v>
      </c>
      <c r="C16" s="35" t="s">
        <v>120</v>
      </c>
      <c r="D16" s="35"/>
      <c r="E16" s="35"/>
      <c r="F16" s="35"/>
    </row>
    <row r="17" spans="2:6" x14ac:dyDescent="0.6">
      <c r="B17" s="53" t="s">
        <v>121</v>
      </c>
      <c r="C17" s="35" t="s">
        <v>122</v>
      </c>
      <c r="D17" s="35"/>
      <c r="E17" s="35"/>
      <c r="F17" s="35"/>
    </row>
    <row r="18" spans="2:6" x14ac:dyDescent="0.6">
      <c r="B18" s="53" t="s">
        <v>123</v>
      </c>
      <c r="C18" s="35" t="s">
        <v>124</v>
      </c>
      <c r="D18" s="35"/>
      <c r="E18" s="35"/>
      <c r="F18" s="35"/>
    </row>
    <row r="19" spans="2:6" x14ac:dyDescent="0.6">
      <c r="B19" s="53" t="s">
        <v>125</v>
      </c>
      <c r="C19" s="35" t="s">
        <v>126</v>
      </c>
      <c r="D19" s="35"/>
      <c r="E19" s="35"/>
      <c r="F19" s="35"/>
    </row>
    <row r="20" spans="2:6" x14ac:dyDescent="0.6">
      <c r="B20" s="53" t="s">
        <v>127</v>
      </c>
      <c r="C20" s="35" t="s">
        <v>128</v>
      </c>
      <c r="D20" s="35"/>
      <c r="E20" s="35"/>
      <c r="F20" s="35"/>
    </row>
    <row r="21" spans="2:6" x14ac:dyDescent="0.6">
      <c r="B21" s="53">
        <v>3</v>
      </c>
      <c r="C21" s="35" t="s">
        <v>129</v>
      </c>
      <c r="D21" s="35"/>
      <c r="E21" s="66" t="s">
        <v>363</v>
      </c>
      <c r="F21" s="35"/>
    </row>
    <row r="22" spans="2:6" x14ac:dyDescent="0.6">
      <c r="B22" s="53" t="s">
        <v>103</v>
      </c>
      <c r="C22" s="35" t="s">
        <v>130</v>
      </c>
      <c r="D22" s="35"/>
      <c r="E22" s="66" t="s">
        <v>363</v>
      </c>
      <c r="F22" s="35"/>
    </row>
    <row r="23" spans="2:6" x14ac:dyDescent="0.6">
      <c r="B23" s="53" t="s">
        <v>105</v>
      </c>
      <c r="C23" s="35" t="s">
        <v>131</v>
      </c>
      <c r="D23" s="35"/>
      <c r="E23" s="66" t="s">
        <v>363</v>
      </c>
      <c r="F23" s="35"/>
    </row>
    <row r="24" spans="2:6" x14ac:dyDescent="0.6">
      <c r="B24" s="53" t="s">
        <v>108</v>
      </c>
      <c r="C24" s="35" t="s">
        <v>132</v>
      </c>
      <c r="D24" s="35"/>
      <c r="E24" s="66" t="s">
        <v>363</v>
      </c>
      <c r="F24" s="35"/>
    </row>
    <row r="25" spans="2:6" x14ac:dyDescent="0.6">
      <c r="B25" s="53" t="s">
        <v>121</v>
      </c>
      <c r="C25" s="35" t="s">
        <v>133</v>
      </c>
      <c r="D25" s="35"/>
      <c r="E25" s="66" t="s">
        <v>363</v>
      </c>
      <c r="F25" s="35"/>
    </row>
    <row r="26" spans="2:6" x14ac:dyDescent="0.6">
      <c r="B26" s="53" t="s">
        <v>123</v>
      </c>
      <c r="C26" s="35" t="s">
        <v>134</v>
      </c>
      <c r="D26" s="35"/>
      <c r="E26" s="66" t="s">
        <v>363</v>
      </c>
      <c r="F26" s="35"/>
    </row>
    <row r="27" spans="2:6" x14ac:dyDescent="0.6">
      <c r="B27" s="53" t="s">
        <v>125</v>
      </c>
      <c r="C27" s="35" t="s">
        <v>135</v>
      </c>
      <c r="D27" s="35"/>
      <c r="E27" s="66" t="s">
        <v>363</v>
      </c>
      <c r="F27" s="35"/>
    </row>
    <row r="28" spans="2:6" ht="63" customHeight="1" x14ac:dyDescent="0.6">
      <c r="B28" s="203" t="s">
        <v>361</v>
      </c>
      <c r="C28" s="203"/>
      <c r="D28" s="203"/>
      <c r="E28" s="203"/>
      <c r="F28" s="203"/>
    </row>
    <row r="60" spans="2:6" ht="19.649999999999999" thickBot="1" x14ac:dyDescent="0.65"/>
    <row r="61" spans="2:6" s="44" customFormat="1" ht="132.9" x14ac:dyDescent="0.25">
      <c r="B61" s="37">
        <v>9</v>
      </c>
      <c r="C61" s="42" t="s">
        <v>109</v>
      </c>
      <c r="D61" s="37" t="s">
        <v>82</v>
      </c>
      <c r="E61" s="37">
        <f>30*70</f>
        <v>2100</v>
      </c>
      <c r="F61" s="49" t="s">
        <v>110</v>
      </c>
    </row>
  </sheetData>
  <mergeCells count="3">
    <mergeCell ref="B4:F4"/>
    <mergeCell ref="B5:F5"/>
    <mergeCell ref="B28:F28"/>
  </mergeCells>
  <pageMargins left="0.25" right="0.25" top="0.75" bottom="0.75" header="0.3" footer="0.3"/>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865C83-2687-4222-A45A-A20CE46C3DD8}">
  <dimension ref="A1:E159"/>
  <sheetViews>
    <sheetView workbookViewId="0">
      <selection activeCell="G9" sqref="G9"/>
    </sheetView>
  </sheetViews>
  <sheetFormatPr defaultColWidth="8.88671875" defaultRowHeight="18.350000000000001" x14ac:dyDescent="0.6"/>
  <cols>
    <col min="1" max="1" width="4.44140625" style="81" bestFit="1" customWidth="1"/>
    <col min="2" max="2" width="97.44140625" style="60" customWidth="1"/>
    <col min="3" max="3" width="6.88671875" style="60" bestFit="1" customWidth="1"/>
    <col min="4" max="4" width="11.88671875" style="60" customWidth="1"/>
    <col min="5" max="16384" width="8.88671875" style="60"/>
  </cols>
  <sheetData>
    <row r="1" spans="1:4" x14ac:dyDescent="0.6">
      <c r="A1" s="206" t="s">
        <v>299</v>
      </c>
      <c r="B1" s="207"/>
      <c r="C1" s="207"/>
      <c r="D1" s="207"/>
    </row>
    <row r="2" spans="1:4" x14ac:dyDescent="0.6">
      <c r="A2" s="206" t="s">
        <v>302</v>
      </c>
      <c r="B2" s="207"/>
      <c r="C2" s="207"/>
      <c r="D2" s="207"/>
    </row>
    <row r="3" spans="1:4" ht="36.65" x14ac:dyDescent="0.6">
      <c r="A3" s="61" t="s">
        <v>136</v>
      </c>
      <c r="B3" s="61" t="s">
        <v>137</v>
      </c>
      <c r="C3" s="61" t="s">
        <v>138</v>
      </c>
      <c r="D3" s="61" t="s">
        <v>139</v>
      </c>
    </row>
    <row r="4" spans="1:4" x14ac:dyDescent="0.6">
      <c r="A4" s="61"/>
      <c r="B4" s="63" t="s">
        <v>7</v>
      </c>
      <c r="C4" s="63"/>
      <c r="D4" s="63"/>
    </row>
    <row r="5" spans="1:4" ht="36.65" x14ac:dyDescent="0.6">
      <c r="A5" s="64">
        <v>1</v>
      </c>
      <c r="B5" s="65" t="s">
        <v>141</v>
      </c>
      <c r="C5" s="64"/>
      <c r="D5" s="64"/>
    </row>
    <row r="6" spans="1:4" x14ac:dyDescent="0.6">
      <c r="A6" s="64" t="s">
        <v>103</v>
      </c>
      <c r="B6" s="66" t="s">
        <v>142</v>
      </c>
      <c r="C6" s="64" t="s">
        <v>143</v>
      </c>
      <c r="D6" s="64"/>
    </row>
    <row r="7" spans="1:4" x14ac:dyDescent="0.6">
      <c r="A7" s="64" t="s">
        <v>105</v>
      </c>
      <c r="B7" s="66" t="s">
        <v>144</v>
      </c>
      <c r="C7" s="64" t="s">
        <v>145</v>
      </c>
      <c r="D7" s="64"/>
    </row>
    <row r="8" spans="1:4" ht="36.65" x14ac:dyDescent="0.6">
      <c r="A8" s="64">
        <v>2</v>
      </c>
      <c r="B8" s="67" t="s">
        <v>146</v>
      </c>
      <c r="C8" s="64" t="s">
        <v>145</v>
      </c>
      <c r="D8" s="64"/>
    </row>
    <row r="9" spans="1:4" ht="36.65" x14ac:dyDescent="0.6">
      <c r="A9" s="64">
        <v>3</v>
      </c>
      <c r="B9" s="65" t="s">
        <v>147</v>
      </c>
      <c r="C9" s="64"/>
      <c r="D9" s="64"/>
    </row>
    <row r="10" spans="1:4" x14ac:dyDescent="0.6">
      <c r="A10" s="64" t="s">
        <v>103</v>
      </c>
      <c r="B10" s="67" t="s">
        <v>148</v>
      </c>
      <c r="C10" s="64" t="s">
        <v>145</v>
      </c>
      <c r="D10" s="64"/>
    </row>
    <row r="11" spans="1:4" x14ac:dyDescent="0.6">
      <c r="A11" s="64" t="s">
        <v>105</v>
      </c>
      <c r="B11" s="67" t="s">
        <v>149</v>
      </c>
      <c r="C11" s="64" t="s">
        <v>145</v>
      </c>
      <c r="D11" s="64"/>
    </row>
    <row r="12" spans="1:4" x14ac:dyDescent="0.6">
      <c r="A12" s="64">
        <v>4</v>
      </c>
      <c r="B12" s="68" t="s">
        <v>150</v>
      </c>
      <c r="C12" s="69"/>
      <c r="D12" s="64"/>
    </row>
    <row r="13" spans="1:4" ht="73.349999999999994" x14ac:dyDescent="0.6">
      <c r="A13" s="64" t="s">
        <v>103</v>
      </c>
      <c r="B13" s="67" t="s">
        <v>151</v>
      </c>
      <c r="C13" s="70" t="s">
        <v>152</v>
      </c>
      <c r="D13" s="70"/>
    </row>
    <row r="14" spans="1:4" x14ac:dyDescent="0.6">
      <c r="A14" s="64">
        <v>5</v>
      </c>
      <c r="B14" s="68" t="s">
        <v>153</v>
      </c>
      <c r="C14" s="70"/>
      <c r="D14" s="70"/>
    </row>
    <row r="15" spans="1:4" ht="55" x14ac:dyDescent="0.6">
      <c r="A15" s="64" t="s">
        <v>103</v>
      </c>
      <c r="B15" s="67" t="s">
        <v>154</v>
      </c>
      <c r="C15" s="64" t="s">
        <v>155</v>
      </c>
      <c r="D15" s="70"/>
    </row>
    <row r="16" spans="1:4" x14ac:dyDescent="0.6">
      <c r="A16" s="64">
        <v>6</v>
      </c>
      <c r="B16" s="68" t="s">
        <v>156</v>
      </c>
      <c r="C16" s="70"/>
      <c r="D16" s="70"/>
    </row>
    <row r="17" spans="1:4" ht="55" x14ac:dyDescent="0.6">
      <c r="A17" s="64">
        <v>7</v>
      </c>
      <c r="B17" s="67" t="s">
        <v>154</v>
      </c>
      <c r="C17" s="70" t="s">
        <v>157</v>
      </c>
      <c r="D17" s="70"/>
    </row>
    <row r="18" spans="1:4" ht="36.65" x14ac:dyDescent="0.6">
      <c r="A18" s="64">
        <v>8</v>
      </c>
      <c r="B18" s="67" t="s">
        <v>158</v>
      </c>
      <c r="C18" s="64" t="s">
        <v>155</v>
      </c>
      <c r="D18" s="70"/>
    </row>
    <row r="19" spans="1:4" ht="36.65" x14ac:dyDescent="0.6">
      <c r="A19" s="64">
        <v>9</v>
      </c>
      <c r="B19" s="67" t="s">
        <v>159</v>
      </c>
      <c r="C19" s="64" t="s">
        <v>155</v>
      </c>
      <c r="D19" s="70"/>
    </row>
    <row r="20" spans="1:4" x14ac:dyDescent="0.6">
      <c r="A20" s="64">
        <v>10</v>
      </c>
      <c r="B20" s="68" t="s">
        <v>160</v>
      </c>
      <c r="C20" s="70"/>
      <c r="D20" s="70"/>
    </row>
    <row r="21" spans="1:4" ht="73.349999999999994" x14ac:dyDescent="0.6">
      <c r="A21" s="64" t="s">
        <v>103</v>
      </c>
      <c r="B21" s="67" t="s">
        <v>161</v>
      </c>
      <c r="C21" s="64" t="s">
        <v>162</v>
      </c>
      <c r="D21" s="70"/>
    </row>
    <row r="22" spans="1:4" x14ac:dyDescent="0.6">
      <c r="A22" s="64">
        <v>11</v>
      </c>
      <c r="B22" s="71" t="s">
        <v>163</v>
      </c>
      <c r="C22" s="64"/>
      <c r="D22" s="70"/>
    </row>
    <row r="23" spans="1:4" ht="73.349999999999994" x14ac:dyDescent="0.6">
      <c r="A23" s="64" t="s">
        <v>103</v>
      </c>
      <c r="B23" s="67" t="s">
        <v>164</v>
      </c>
      <c r="C23" s="64" t="s">
        <v>162</v>
      </c>
      <c r="D23" s="70"/>
    </row>
    <row r="24" spans="1:4" x14ac:dyDescent="0.6">
      <c r="A24" s="64">
        <v>12</v>
      </c>
      <c r="B24" s="67" t="s">
        <v>165</v>
      </c>
      <c r="C24" s="64" t="s">
        <v>166</v>
      </c>
      <c r="D24" s="70"/>
    </row>
    <row r="25" spans="1:4" ht="36.65" x14ac:dyDescent="0.6">
      <c r="A25" s="64">
        <v>13</v>
      </c>
      <c r="B25" s="72" t="s">
        <v>167</v>
      </c>
      <c r="C25" s="64" t="s">
        <v>145</v>
      </c>
      <c r="D25" s="73"/>
    </row>
    <row r="26" spans="1:4" ht="73.349999999999994" x14ac:dyDescent="0.6">
      <c r="A26" s="64">
        <v>14</v>
      </c>
      <c r="B26" s="72" t="s">
        <v>168</v>
      </c>
      <c r="C26" s="64" t="s">
        <v>145</v>
      </c>
      <c r="D26" s="73"/>
    </row>
    <row r="27" spans="1:4" ht="110" x14ac:dyDescent="0.6">
      <c r="A27" s="64">
        <v>15</v>
      </c>
      <c r="B27" s="74" t="s">
        <v>169</v>
      </c>
      <c r="C27" s="64" t="s">
        <v>145</v>
      </c>
      <c r="D27" s="73"/>
    </row>
    <row r="28" spans="1:4" ht="128.30000000000001" x14ac:dyDescent="0.6">
      <c r="A28" s="64">
        <v>16</v>
      </c>
      <c r="B28" s="74" t="s">
        <v>170</v>
      </c>
      <c r="C28" s="64" t="s">
        <v>145</v>
      </c>
      <c r="D28" s="73"/>
    </row>
    <row r="29" spans="1:4" ht="91.65" x14ac:dyDescent="0.6">
      <c r="A29" s="64">
        <v>17</v>
      </c>
      <c r="B29" s="65" t="s">
        <v>171</v>
      </c>
      <c r="C29" s="70"/>
      <c r="D29" s="73"/>
    </row>
    <row r="30" spans="1:4" x14ac:dyDescent="0.6">
      <c r="A30" s="64" t="s">
        <v>103</v>
      </c>
      <c r="B30" s="67" t="s">
        <v>172</v>
      </c>
      <c r="C30" s="70" t="s">
        <v>152</v>
      </c>
      <c r="D30" s="73"/>
    </row>
    <row r="31" spans="1:4" x14ac:dyDescent="0.6">
      <c r="A31" s="64" t="s">
        <v>105</v>
      </c>
      <c r="B31" s="67" t="s">
        <v>173</v>
      </c>
      <c r="C31" s="70" t="s">
        <v>152</v>
      </c>
      <c r="D31" s="73"/>
    </row>
    <row r="32" spans="1:4" x14ac:dyDescent="0.6">
      <c r="A32" s="64">
        <v>18</v>
      </c>
      <c r="B32" s="65" t="s">
        <v>174</v>
      </c>
      <c r="C32" s="70"/>
      <c r="D32" s="73"/>
    </row>
    <row r="33" spans="1:4" ht="73.349999999999994" x14ac:dyDescent="0.6">
      <c r="A33" s="64" t="s">
        <v>103</v>
      </c>
      <c r="B33" s="67" t="s">
        <v>175</v>
      </c>
      <c r="C33" s="70" t="s">
        <v>152</v>
      </c>
      <c r="D33" s="73"/>
    </row>
    <row r="34" spans="1:4" ht="146.65" x14ac:dyDescent="0.6">
      <c r="A34" s="64" t="s">
        <v>105</v>
      </c>
      <c r="B34" s="67" t="s">
        <v>176</v>
      </c>
      <c r="C34" s="70" t="s">
        <v>152</v>
      </c>
      <c r="D34" s="73"/>
    </row>
    <row r="35" spans="1:4" x14ac:dyDescent="0.6">
      <c r="A35" s="64" t="s">
        <v>108</v>
      </c>
      <c r="B35" s="67" t="s">
        <v>177</v>
      </c>
      <c r="C35" s="70" t="s">
        <v>178</v>
      </c>
      <c r="D35" s="73"/>
    </row>
    <row r="36" spans="1:4" x14ac:dyDescent="0.6">
      <c r="A36" s="64" t="s">
        <v>121</v>
      </c>
      <c r="B36" s="67" t="s">
        <v>179</v>
      </c>
      <c r="C36" s="70" t="s">
        <v>178</v>
      </c>
      <c r="D36" s="73"/>
    </row>
    <row r="37" spans="1:4" ht="36.65" x14ac:dyDescent="0.6">
      <c r="A37" s="64">
        <v>19</v>
      </c>
      <c r="B37" s="65" t="s">
        <v>180</v>
      </c>
      <c r="C37" s="70" t="s">
        <v>152</v>
      </c>
      <c r="D37" s="73"/>
    </row>
    <row r="38" spans="1:4" x14ac:dyDescent="0.6">
      <c r="A38" s="61"/>
      <c r="B38" s="62" t="s">
        <v>84</v>
      </c>
      <c r="C38" s="63"/>
      <c r="D38" s="63"/>
    </row>
    <row r="39" spans="1:4" ht="55" x14ac:dyDescent="0.6">
      <c r="A39" s="64">
        <v>20</v>
      </c>
      <c r="B39" s="65" t="s">
        <v>181</v>
      </c>
      <c r="C39" s="70"/>
      <c r="D39" s="70"/>
    </row>
    <row r="40" spans="1:4" x14ac:dyDescent="0.6">
      <c r="A40" s="75" t="s">
        <v>103</v>
      </c>
      <c r="B40" s="67" t="s">
        <v>182</v>
      </c>
      <c r="C40" s="70" t="s">
        <v>183</v>
      </c>
      <c r="D40" s="70"/>
    </row>
    <row r="41" spans="1:4" x14ac:dyDescent="0.6">
      <c r="A41" s="75" t="s">
        <v>105</v>
      </c>
      <c r="B41" s="67" t="s">
        <v>184</v>
      </c>
      <c r="C41" s="70" t="s">
        <v>183</v>
      </c>
      <c r="D41" s="70"/>
    </row>
    <row r="42" spans="1:4" x14ac:dyDescent="0.6">
      <c r="A42" s="75" t="s">
        <v>108</v>
      </c>
      <c r="B42" s="67" t="s">
        <v>185</v>
      </c>
      <c r="C42" s="70" t="s">
        <v>183</v>
      </c>
      <c r="D42" s="70"/>
    </row>
    <row r="43" spans="1:4" x14ac:dyDescent="0.6">
      <c r="A43" s="75" t="s">
        <v>121</v>
      </c>
      <c r="B43" s="67" t="s">
        <v>186</v>
      </c>
      <c r="C43" s="70" t="s">
        <v>183</v>
      </c>
      <c r="D43" s="70"/>
    </row>
    <row r="44" spans="1:4" x14ac:dyDescent="0.6">
      <c r="A44" s="64" t="s">
        <v>123</v>
      </c>
      <c r="B44" s="65" t="s">
        <v>187</v>
      </c>
      <c r="C44" s="70"/>
      <c r="D44" s="70"/>
    </row>
    <row r="45" spans="1:4" x14ac:dyDescent="0.6">
      <c r="A45" s="64"/>
      <c r="B45" s="67" t="s">
        <v>188</v>
      </c>
      <c r="C45" s="70" t="s">
        <v>183</v>
      </c>
      <c r="D45" s="70"/>
    </row>
    <row r="46" spans="1:4" x14ac:dyDescent="0.6">
      <c r="A46" s="64"/>
      <c r="B46" s="67" t="s">
        <v>188</v>
      </c>
      <c r="C46" s="70" t="s">
        <v>183</v>
      </c>
      <c r="D46" s="70"/>
    </row>
    <row r="47" spans="1:4" ht="36.65" x14ac:dyDescent="0.6">
      <c r="A47" s="64">
        <v>21</v>
      </c>
      <c r="B47" s="65" t="s">
        <v>189</v>
      </c>
      <c r="C47" s="70"/>
      <c r="D47" s="70"/>
    </row>
    <row r="48" spans="1:4" x14ac:dyDescent="0.6">
      <c r="A48" s="64" t="s">
        <v>103</v>
      </c>
      <c r="B48" s="67" t="s">
        <v>185</v>
      </c>
      <c r="C48" s="70" t="s">
        <v>183</v>
      </c>
      <c r="D48" s="70"/>
    </row>
    <row r="49" spans="1:4" x14ac:dyDescent="0.6">
      <c r="A49" s="64" t="s">
        <v>105</v>
      </c>
      <c r="B49" s="67" t="s">
        <v>184</v>
      </c>
      <c r="C49" s="70" t="s">
        <v>183</v>
      </c>
      <c r="D49" s="70"/>
    </row>
    <row r="50" spans="1:4" x14ac:dyDescent="0.6">
      <c r="A50" s="64" t="s">
        <v>108</v>
      </c>
      <c r="B50" s="67" t="s">
        <v>182</v>
      </c>
      <c r="C50" s="70" t="s">
        <v>183</v>
      </c>
      <c r="D50" s="70"/>
    </row>
    <row r="51" spans="1:4" x14ac:dyDescent="0.6">
      <c r="A51" s="64" t="s">
        <v>121</v>
      </c>
      <c r="B51" s="67" t="s">
        <v>186</v>
      </c>
      <c r="C51" s="70" t="s">
        <v>183</v>
      </c>
      <c r="D51" s="70"/>
    </row>
    <row r="52" spans="1:4" x14ac:dyDescent="0.6">
      <c r="A52" s="64" t="s">
        <v>123</v>
      </c>
      <c r="B52" s="67" t="s">
        <v>190</v>
      </c>
      <c r="C52" s="70" t="s">
        <v>183</v>
      </c>
      <c r="D52" s="70"/>
    </row>
    <row r="53" spans="1:4" x14ac:dyDescent="0.6">
      <c r="A53" s="64"/>
      <c r="B53" s="65" t="s">
        <v>187</v>
      </c>
      <c r="C53" s="70"/>
      <c r="D53" s="70"/>
    </row>
    <row r="54" spans="1:4" x14ac:dyDescent="0.6">
      <c r="A54" s="64"/>
      <c r="B54" s="67" t="s">
        <v>188</v>
      </c>
      <c r="C54" s="70" t="s">
        <v>183</v>
      </c>
      <c r="D54" s="70"/>
    </row>
    <row r="55" spans="1:4" x14ac:dyDescent="0.6">
      <c r="A55" s="64"/>
      <c r="B55" s="67" t="s">
        <v>188</v>
      </c>
      <c r="C55" s="70" t="s">
        <v>183</v>
      </c>
      <c r="D55" s="70"/>
    </row>
    <row r="56" spans="1:4" x14ac:dyDescent="0.6">
      <c r="A56" s="64" t="s">
        <v>125</v>
      </c>
      <c r="B56" s="67" t="s">
        <v>191</v>
      </c>
      <c r="C56" s="70" t="s">
        <v>145</v>
      </c>
      <c r="D56" s="70"/>
    </row>
    <row r="57" spans="1:4" ht="36.65" x14ac:dyDescent="0.6">
      <c r="A57" s="64">
        <v>22</v>
      </c>
      <c r="B57" s="65" t="s">
        <v>192</v>
      </c>
      <c r="C57" s="70"/>
      <c r="D57" s="70"/>
    </row>
    <row r="58" spans="1:4" x14ac:dyDescent="0.6">
      <c r="A58" s="75" t="s">
        <v>103</v>
      </c>
      <c r="B58" s="67" t="s">
        <v>193</v>
      </c>
      <c r="C58" s="70" t="s">
        <v>145</v>
      </c>
      <c r="D58" s="70"/>
    </row>
    <row r="59" spans="1:4" x14ac:dyDescent="0.6">
      <c r="A59" s="75" t="s">
        <v>105</v>
      </c>
      <c r="B59" s="67" t="s">
        <v>194</v>
      </c>
      <c r="C59" s="70" t="s">
        <v>145</v>
      </c>
      <c r="D59" s="70"/>
    </row>
    <row r="60" spans="1:4" ht="91.65" x14ac:dyDescent="0.6">
      <c r="A60" s="64">
        <v>23</v>
      </c>
      <c r="B60" s="67" t="s">
        <v>195</v>
      </c>
      <c r="C60" s="70" t="s">
        <v>145</v>
      </c>
      <c r="D60" s="70"/>
    </row>
    <row r="61" spans="1:4" ht="36.65" x14ac:dyDescent="0.6">
      <c r="A61" s="64">
        <v>23</v>
      </c>
      <c r="B61" s="65" t="s">
        <v>196</v>
      </c>
      <c r="C61" s="70"/>
      <c r="D61" s="70"/>
    </row>
    <row r="62" spans="1:4" x14ac:dyDescent="0.6">
      <c r="A62" s="75">
        <v>1</v>
      </c>
      <c r="B62" s="67" t="s">
        <v>197</v>
      </c>
      <c r="C62" s="70" t="s">
        <v>183</v>
      </c>
      <c r="D62" s="70"/>
    </row>
    <row r="63" spans="1:4" x14ac:dyDescent="0.6">
      <c r="A63" s="75">
        <v>2</v>
      </c>
      <c r="B63" s="67" t="s">
        <v>198</v>
      </c>
      <c r="C63" s="70" t="s">
        <v>183</v>
      </c>
      <c r="D63" s="70"/>
    </row>
    <row r="64" spans="1:4" x14ac:dyDescent="0.6">
      <c r="A64" s="75">
        <v>3</v>
      </c>
      <c r="B64" s="67" t="s">
        <v>199</v>
      </c>
      <c r="C64" s="70" t="s">
        <v>183</v>
      </c>
      <c r="D64" s="70"/>
    </row>
    <row r="65" spans="1:4" x14ac:dyDescent="0.6">
      <c r="A65" s="75">
        <v>4</v>
      </c>
      <c r="B65" s="67" t="s">
        <v>200</v>
      </c>
      <c r="C65" s="70" t="s">
        <v>183</v>
      </c>
      <c r="D65" s="70"/>
    </row>
    <row r="66" spans="1:4" x14ac:dyDescent="0.6">
      <c r="A66" s="75">
        <v>5</v>
      </c>
      <c r="B66" s="67" t="s">
        <v>201</v>
      </c>
      <c r="C66" s="70" t="s">
        <v>183</v>
      </c>
      <c r="D66" s="70"/>
    </row>
    <row r="67" spans="1:4" x14ac:dyDescent="0.6">
      <c r="A67" s="75">
        <v>6</v>
      </c>
      <c r="B67" s="67" t="s">
        <v>202</v>
      </c>
      <c r="C67" s="70" t="s">
        <v>183</v>
      </c>
      <c r="D67" s="70"/>
    </row>
    <row r="68" spans="1:4" x14ac:dyDescent="0.6">
      <c r="A68" s="75">
        <v>7</v>
      </c>
      <c r="B68" s="67" t="s">
        <v>203</v>
      </c>
      <c r="C68" s="70" t="s">
        <v>183</v>
      </c>
      <c r="D68" s="70"/>
    </row>
    <row r="69" spans="1:4" x14ac:dyDescent="0.6">
      <c r="A69" s="75">
        <v>8</v>
      </c>
      <c r="B69" s="67" t="s">
        <v>204</v>
      </c>
      <c r="C69" s="70" t="s">
        <v>183</v>
      </c>
      <c r="D69" s="70"/>
    </row>
    <row r="70" spans="1:4" x14ac:dyDescent="0.6">
      <c r="A70" s="75">
        <v>9</v>
      </c>
      <c r="B70" s="67" t="s">
        <v>205</v>
      </c>
      <c r="C70" s="70" t="s">
        <v>183</v>
      </c>
      <c r="D70" s="70"/>
    </row>
    <row r="71" spans="1:4" x14ac:dyDescent="0.6">
      <c r="A71" s="75">
        <v>10</v>
      </c>
      <c r="B71" s="67" t="s">
        <v>206</v>
      </c>
      <c r="C71" s="70" t="s">
        <v>183</v>
      </c>
      <c r="D71" s="70"/>
    </row>
    <row r="72" spans="1:4" x14ac:dyDescent="0.6">
      <c r="A72" s="75">
        <v>11</v>
      </c>
      <c r="B72" s="67" t="s">
        <v>207</v>
      </c>
      <c r="C72" s="70" t="s">
        <v>183</v>
      </c>
      <c r="D72" s="70"/>
    </row>
    <row r="73" spans="1:4" ht="91.65" x14ac:dyDescent="0.6">
      <c r="A73" s="64">
        <v>24</v>
      </c>
      <c r="B73" s="82" t="s">
        <v>208</v>
      </c>
      <c r="C73" s="70"/>
      <c r="D73" s="70"/>
    </row>
    <row r="74" spans="1:4" x14ac:dyDescent="0.6">
      <c r="A74" s="64">
        <v>1</v>
      </c>
      <c r="B74" s="83" t="s">
        <v>209</v>
      </c>
      <c r="C74" s="70" t="s">
        <v>183</v>
      </c>
      <c r="D74" s="70"/>
    </row>
    <row r="75" spans="1:4" x14ac:dyDescent="0.6">
      <c r="A75" s="64">
        <v>2</v>
      </c>
      <c r="B75" s="83" t="s">
        <v>210</v>
      </c>
      <c r="C75" s="70" t="s">
        <v>183</v>
      </c>
      <c r="D75" s="70"/>
    </row>
    <row r="76" spans="1:4" x14ac:dyDescent="0.6">
      <c r="A76" s="64">
        <v>3</v>
      </c>
      <c r="B76" s="83" t="s">
        <v>211</v>
      </c>
      <c r="C76" s="70" t="s">
        <v>183</v>
      </c>
      <c r="D76" s="70"/>
    </row>
    <row r="77" spans="1:4" x14ac:dyDescent="0.6">
      <c r="A77" s="64">
        <v>4</v>
      </c>
      <c r="B77" s="83" t="s">
        <v>212</v>
      </c>
      <c r="C77" s="70" t="s">
        <v>183</v>
      </c>
      <c r="D77" s="70"/>
    </row>
    <row r="78" spans="1:4" x14ac:dyDescent="0.6">
      <c r="A78" s="64">
        <v>5</v>
      </c>
      <c r="B78" s="83" t="s">
        <v>213</v>
      </c>
      <c r="C78" s="70" t="s">
        <v>183</v>
      </c>
      <c r="D78" s="70"/>
    </row>
    <row r="79" spans="1:4" x14ac:dyDescent="0.6">
      <c r="A79" s="64">
        <v>6</v>
      </c>
      <c r="B79" s="84" t="s">
        <v>214</v>
      </c>
      <c r="C79" s="70" t="s">
        <v>183</v>
      </c>
      <c r="D79" s="70"/>
    </row>
    <row r="80" spans="1:4" x14ac:dyDescent="0.6">
      <c r="A80" s="64">
        <v>7</v>
      </c>
      <c r="B80" s="74" t="s">
        <v>215</v>
      </c>
      <c r="C80" s="70" t="s">
        <v>183</v>
      </c>
      <c r="D80" s="70"/>
    </row>
    <row r="81" spans="1:4" x14ac:dyDescent="0.6">
      <c r="A81" s="64">
        <v>8</v>
      </c>
      <c r="B81" s="74" t="s">
        <v>216</v>
      </c>
      <c r="C81" s="70" t="s">
        <v>183</v>
      </c>
      <c r="D81" s="70"/>
    </row>
    <row r="82" spans="1:4" x14ac:dyDescent="0.6">
      <c r="A82" s="64">
        <v>9</v>
      </c>
      <c r="B82" s="74" t="s">
        <v>217</v>
      </c>
      <c r="C82" s="70" t="s">
        <v>183</v>
      </c>
      <c r="D82" s="70"/>
    </row>
    <row r="83" spans="1:4" x14ac:dyDescent="0.6">
      <c r="A83" s="64">
        <v>10</v>
      </c>
      <c r="B83" s="85" t="s">
        <v>218</v>
      </c>
      <c r="C83" s="70" t="s">
        <v>183</v>
      </c>
      <c r="D83" s="70"/>
    </row>
    <row r="84" spans="1:4" x14ac:dyDescent="0.6">
      <c r="A84" s="64">
        <v>11</v>
      </c>
      <c r="B84" s="74" t="s">
        <v>219</v>
      </c>
      <c r="C84" s="70" t="s">
        <v>183</v>
      </c>
      <c r="D84" s="70"/>
    </row>
    <row r="85" spans="1:4" x14ac:dyDescent="0.6">
      <c r="A85" s="64">
        <v>12</v>
      </c>
      <c r="B85" s="74" t="s">
        <v>220</v>
      </c>
      <c r="C85" s="70" t="s">
        <v>183</v>
      </c>
      <c r="D85" s="70"/>
    </row>
    <row r="86" spans="1:4" x14ac:dyDescent="0.6">
      <c r="A86" s="64">
        <v>13</v>
      </c>
      <c r="B86" s="74" t="s">
        <v>221</v>
      </c>
      <c r="C86" s="70" t="s">
        <v>183</v>
      </c>
      <c r="D86" s="70"/>
    </row>
    <row r="87" spans="1:4" x14ac:dyDescent="0.6">
      <c r="A87" s="64">
        <v>14</v>
      </c>
      <c r="B87" s="74" t="s">
        <v>222</v>
      </c>
      <c r="C87" s="70" t="s">
        <v>183</v>
      </c>
      <c r="D87" s="70"/>
    </row>
    <row r="88" spans="1:4" x14ac:dyDescent="0.6">
      <c r="A88" s="64">
        <v>15</v>
      </c>
      <c r="B88" s="74" t="s">
        <v>223</v>
      </c>
      <c r="C88" s="70" t="s">
        <v>224</v>
      </c>
      <c r="D88" s="70"/>
    </row>
    <row r="89" spans="1:4" x14ac:dyDescent="0.6">
      <c r="A89" s="64">
        <v>16</v>
      </c>
      <c r="B89" s="74" t="s">
        <v>225</v>
      </c>
      <c r="C89" s="70" t="s">
        <v>224</v>
      </c>
      <c r="D89" s="70"/>
    </row>
    <row r="90" spans="1:4" x14ac:dyDescent="0.6">
      <c r="A90" s="64">
        <v>17</v>
      </c>
      <c r="B90" s="74" t="s">
        <v>226</v>
      </c>
      <c r="C90" s="70" t="s">
        <v>183</v>
      </c>
      <c r="D90" s="70"/>
    </row>
    <row r="91" spans="1:4" x14ac:dyDescent="0.6">
      <c r="A91" s="64">
        <v>18</v>
      </c>
      <c r="B91" s="74" t="s">
        <v>227</v>
      </c>
      <c r="C91" s="70" t="s">
        <v>183</v>
      </c>
      <c r="D91" s="70"/>
    </row>
    <row r="92" spans="1:4" x14ac:dyDescent="0.6">
      <c r="A92" s="64">
        <v>19</v>
      </c>
      <c r="B92" s="74" t="s">
        <v>228</v>
      </c>
      <c r="C92" s="70" t="s">
        <v>183</v>
      </c>
      <c r="D92" s="70"/>
    </row>
    <row r="93" spans="1:4" ht="36.65" x14ac:dyDescent="0.6">
      <c r="A93" s="64">
        <v>20</v>
      </c>
      <c r="B93" s="74" t="s">
        <v>229</v>
      </c>
      <c r="C93" s="70" t="s">
        <v>183</v>
      </c>
      <c r="D93" s="70"/>
    </row>
    <row r="94" spans="1:4" ht="55" x14ac:dyDescent="0.6">
      <c r="A94" s="64">
        <v>25</v>
      </c>
      <c r="B94" s="86" t="s">
        <v>230</v>
      </c>
      <c r="C94" s="87"/>
      <c r="D94" s="70"/>
    </row>
    <row r="95" spans="1:4" x14ac:dyDescent="0.6">
      <c r="A95" s="64"/>
      <c r="B95" s="79" t="s">
        <v>231</v>
      </c>
      <c r="C95" s="80" t="s">
        <v>224</v>
      </c>
      <c r="D95" s="70"/>
    </row>
    <row r="96" spans="1:4" x14ac:dyDescent="0.6">
      <c r="A96" s="64"/>
      <c r="B96" s="79" t="s">
        <v>232</v>
      </c>
      <c r="C96" s="80" t="s">
        <v>224</v>
      </c>
      <c r="D96" s="70"/>
    </row>
    <row r="97" spans="1:4" x14ac:dyDescent="0.6">
      <c r="A97" s="64"/>
      <c r="B97" s="79" t="s">
        <v>233</v>
      </c>
      <c r="C97" s="80" t="s">
        <v>224</v>
      </c>
      <c r="D97" s="70"/>
    </row>
    <row r="98" spans="1:4" x14ac:dyDescent="0.6">
      <c r="A98" s="64"/>
      <c r="B98" s="79" t="s">
        <v>234</v>
      </c>
      <c r="C98" s="80" t="s">
        <v>224</v>
      </c>
      <c r="D98" s="70"/>
    </row>
    <row r="99" spans="1:4" x14ac:dyDescent="0.6">
      <c r="A99" s="64"/>
      <c r="B99" s="79" t="s">
        <v>235</v>
      </c>
      <c r="C99" s="80" t="s">
        <v>224</v>
      </c>
      <c r="D99" s="70"/>
    </row>
    <row r="100" spans="1:4" x14ac:dyDescent="0.6">
      <c r="A100" s="64"/>
      <c r="B100" s="79" t="s">
        <v>236</v>
      </c>
      <c r="C100" s="80" t="s">
        <v>224</v>
      </c>
      <c r="D100" s="70"/>
    </row>
    <row r="101" spans="1:4" ht="36.65" x14ac:dyDescent="0.6">
      <c r="A101" s="64">
        <v>26</v>
      </c>
      <c r="B101" s="76" t="s">
        <v>237</v>
      </c>
      <c r="C101" s="77" t="s">
        <v>140</v>
      </c>
      <c r="D101" s="70"/>
    </row>
    <row r="102" spans="1:4" ht="36.65" x14ac:dyDescent="0.6">
      <c r="A102" s="64">
        <v>27</v>
      </c>
      <c r="B102" s="76" t="s">
        <v>238</v>
      </c>
      <c r="C102" s="77" t="s">
        <v>140</v>
      </c>
      <c r="D102" s="70"/>
    </row>
    <row r="103" spans="1:4" ht="73.349999999999994" x14ac:dyDescent="0.6">
      <c r="A103" s="64">
        <v>28</v>
      </c>
      <c r="B103" s="76" t="s">
        <v>239</v>
      </c>
      <c r="C103" s="77" t="s">
        <v>31</v>
      </c>
      <c r="D103" s="70"/>
    </row>
    <row r="104" spans="1:4" ht="55" x14ac:dyDescent="0.6">
      <c r="A104" s="64">
        <v>29</v>
      </c>
      <c r="B104" s="76" t="s">
        <v>240</v>
      </c>
      <c r="C104" s="70"/>
      <c r="D104" s="70"/>
    </row>
    <row r="105" spans="1:4" x14ac:dyDescent="0.6">
      <c r="A105" s="64"/>
      <c r="B105" s="79" t="s">
        <v>241</v>
      </c>
      <c r="C105" s="70"/>
      <c r="D105" s="70"/>
    </row>
    <row r="106" spans="1:4" x14ac:dyDescent="0.6">
      <c r="A106" s="64"/>
      <c r="B106" s="79" t="s">
        <v>242</v>
      </c>
      <c r="C106" s="70"/>
      <c r="D106" s="70"/>
    </row>
    <row r="107" spans="1:4" x14ac:dyDescent="0.6">
      <c r="A107" s="64"/>
      <c r="B107" s="79" t="s">
        <v>243</v>
      </c>
      <c r="C107" s="70"/>
      <c r="D107" s="70"/>
    </row>
    <row r="108" spans="1:4" x14ac:dyDescent="0.6">
      <c r="A108" s="64"/>
      <c r="B108" s="79" t="s">
        <v>244</v>
      </c>
      <c r="C108" s="70"/>
      <c r="D108" s="70"/>
    </row>
    <row r="109" spans="1:4" ht="36.65" x14ac:dyDescent="0.6">
      <c r="A109" s="64">
        <v>30</v>
      </c>
      <c r="B109" s="65" t="s">
        <v>245</v>
      </c>
      <c r="C109" s="70"/>
      <c r="D109" s="70"/>
    </row>
    <row r="110" spans="1:4" x14ac:dyDescent="0.6">
      <c r="A110" s="64">
        <v>1</v>
      </c>
      <c r="B110" s="67" t="s">
        <v>246</v>
      </c>
      <c r="C110" s="70" t="s">
        <v>157</v>
      </c>
      <c r="D110" s="70"/>
    </row>
    <row r="111" spans="1:4" x14ac:dyDescent="0.6">
      <c r="A111" s="64">
        <v>2</v>
      </c>
      <c r="B111" s="67" t="s">
        <v>247</v>
      </c>
      <c r="C111" s="70" t="s">
        <v>155</v>
      </c>
      <c r="D111" s="70"/>
    </row>
    <row r="112" spans="1:4" x14ac:dyDescent="0.6">
      <c r="A112" s="64">
        <v>31</v>
      </c>
      <c r="B112" s="67" t="s">
        <v>248</v>
      </c>
      <c r="C112" s="70" t="s">
        <v>183</v>
      </c>
      <c r="D112" s="70"/>
    </row>
    <row r="113" spans="1:4" ht="36.65" x14ac:dyDescent="0.6">
      <c r="A113" s="64">
        <v>32</v>
      </c>
      <c r="B113" s="65" t="s">
        <v>249</v>
      </c>
      <c r="C113" s="70"/>
      <c r="D113" s="70"/>
    </row>
    <row r="114" spans="1:4" x14ac:dyDescent="0.6">
      <c r="A114" s="75" t="s">
        <v>103</v>
      </c>
      <c r="B114" s="67" t="s">
        <v>197</v>
      </c>
      <c r="C114" s="70" t="s">
        <v>183</v>
      </c>
      <c r="D114" s="70"/>
    </row>
    <row r="115" spans="1:4" x14ac:dyDescent="0.6">
      <c r="A115" s="75" t="s">
        <v>105</v>
      </c>
      <c r="B115" s="67" t="s">
        <v>198</v>
      </c>
      <c r="C115" s="70" t="s">
        <v>183</v>
      </c>
      <c r="D115" s="70"/>
    </row>
    <row r="116" spans="1:4" x14ac:dyDescent="0.6">
      <c r="A116" s="75" t="s">
        <v>108</v>
      </c>
      <c r="B116" s="67" t="s">
        <v>199</v>
      </c>
      <c r="C116" s="70" t="s">
        <v>183</v>
      </c>
      <c r="D116" s="70"/>
    </row>
    <row r="117" spans="1:4" x14ac:dyDescent="0.6">
      <c r="A117" s="75" t="s">
        <v>121</v>
      </c>
      <c r="B117" s="67" t="s">
        <v>200</v>
      </c>
      <c r="C117" s="70" t="s">
        <v>183</v>
      </c>
      <c r="D117" s="70"/>
    </row>
    <row r="118" spans="1:4" x14ac:dyDescent="0.6">
      <c r="A118" s="75" t="s">
        <v>123</v>
      </c>
      <c r="B118" s="67" t="s">
        <v>201</v>
      </c>
      <c r="C118" s="70" t="s">
        <v>183</v>
      </c>
      <c r="D118" s="70"/>
    </row>
    <row r="119" spans="1:4" x14ac:dyDescent="0.6">
      <c r="A119" s="75" t="s">
        <v>125</v>
      </c>
      <c r="B119" s="67" t="s">
        <v>250</v>
      </c>
      <c r="C119" s="70" t="s">
        <v>183</v>
      </c>
      <c r="D119" s="70"/>
    </row>
    <row r="120" spans="1:4" x14ac:dyDescent="0.6">
      <c r="A120" s="75" t="s">
        <v>127</v>
      </c>
      <c r="B120" s="67" t="s">
        <v>202</v>
      </c>
      <c r="C120" s="70" t="s">
        <v>183</v>
      </c>
      <c r="D120" s="70"/>
    </row>
    <row r="121" spans="1:4" x14ac:dyDescent="0.6">
      <c r="A121" s="75" t="s">
        <v>251</v>
      </c>
      <c r="B121" s="67" t="s">
        <v>252</v>
      </c>
      <c r="C121" s="70" t="s">
        <v>183</v>
      </c>
      <c r="D121" s="70"/>
    </row>
    <row r="122" spans="1:4" x14ac:dyDescent="0.6">
      <c r="A122" s="64" t="s">
        <v>83</v>
      </c>
      <c r="B122" s="67" t="s">
        <v>253</v>
      </c>
      <c r="C122" s="70" t="s">
        <v>183</v>
      </c>
      <c r="D122" s="70"/>
    </row>
    <row r="123" spans="1:4" x14ac:dyDescent="0.6">
      <c r="A123" s="64"/>
      <c r="B123" s="65" t="s">
        <v>187</v>
      </c>
      <c r="C123" s="70"/>
      <c r="D123" s="70"/>
    </row>
    <row r="124" spans="1:4" x14ac:dyDescent="0.6">
      <c r="A124" s="64"/>
      <c r="B124" s="67" t="s">
        <v>188</v>
      </c>
      <c r="C124" s="70" t="s">
        <v>183</v>
      </c>
      <c r="D124" s="70"/>
    </row>
    <row r="125" spans="1:4" x14ac:dyDescent="0.6">
      <c r="A125" s="64"/>
      <c r="B125" s="67" t="s">
        <v>188</v>
      </c>
      <c r="C125" s="70" t="s">
        <v>183</v>
      </c>
      <c r="D125" s="70"/>
    </row>
    <row r="126" spans="1:4" x14ac:dyDescent="0.6">
      <c r="A126" s="61"/>
      <c r="B126" s="63" t="s">
        <v>254</v>
      </c>
      <c r="C126" s="63"/>
      <c r="D126" s="63"/>
    </row>
    <row r="127" spans="1:4" ht="36.65" x14ac:dyDescent="0.6">
      <c r="A127" s="64">
        <v>33</v>
      </c>
      <c r="B127" s="65" t="s">
        <v>255</v>
      </c>
      <c r="C127" s="70"/>
      <c r="D127" s="70"/>
    </row>
    <row r="128" spans="1:4" x14ac:dyDescent="0.6">
      <c r="A128" s="75" t="s">
        <v>103</v>
      </c>
      <c r="B128" s="67" t="s">
        <v>256</v>
      </c>
      <c r="C128" s="70" t="s">
        <v>257</v>
      </c>
      <c r="D128" s="70"/>
    </row>
    <row r="129" spans="1:5" x14ac:dyDescent="0.6">
      <c r="A129" s="75" t="s">
        <v>105</v>
      </c>
      <c r="B129" s="67" t="s">
        <v>258</v>
      </c>
      <c r="C129" s="70" t="s">
        <v>257</v>
      </c>
      <c r="D129" s="70"/>
    </row>
    <row r="130" spans="1:5" x14ac:dyDescent="0.6">
      <c r="A130" s="75" t="s">
        <v>108</v>
      </c>
      <c r="B130" s="67" t="s">
        <v>259</v>
      </c>
      <c r="C130" s="70" t="s">
        <v>257</v>
      </c>
      <c r="D130" s="70"/>
    </row>
    <row r="131" spans="1:5" x14ac:dyDescent="0.6">
      <c r="A131" s="75" t="s">
        <v>121</v>
      </c>
      <c r="B131" s="67" t="s">
        <v>260</v>
      </c>
      <c r="C131" s="70" t="s">
        <v>257</v>
      </c>
      <c r="D131" s="70"/>
    </row>
    <row r="132" spans="1:5" x14ac:dyDescent="0.6">
      <c r="A132" s="75" t="s">
        <v>123</v>
      </c>
      <c r="B132" s="67" t="s">
        <v>261</v>
      </c>
      <c r="C132" s="70" t="s">
        <v>257</v>
      </c>
      <c r="D132" s="70"/>
    </row>
    <row r="133" spans="1:5" ht="55" x14ac:dyDescent="0.6">
      <c r="A133" s="64">
        <v>34</v>
      </c>
      <c r="B133" s="67" t="s">
        <v>262</v>
      </c>
      <c r="C133" s="70" t="s">
        <v>263</v>
      </c>
      <c r="D133" s="70"/>
    </row>
    <row r="134" spans="1:5" ht="55" x14ac:dyDescent="0.6">
      <c r="A134" s="64">
        <v>35</v>
      </c>
      <c r="B134" s="65" t="s">
        <v>264</v>
      </c>
      <c r="C134" s="70"/>
      <c r="D134" s="70"/>
    </row>
    <row r="135" spans="1:5" x14ac:dyDescent="0.6">
      <c r="A135" s="75" t="s">
        <v>103</v>
      </c>
      <c r="B135" s="67" t="s">
        <v>265</v>
      </c>
      <c r="C135" s="70" t="s">
        <v>155</v>
      </c>
      <c r="D135" s="70"/>
    </row>
    <row r="136" spans="1:5" x14ac:dyDescent="0.6">
      <c r="A136" s="75" t="s">
        <v>105</v>
      </c>
      <c r="B136" s="67" t="s">
        <v>266</v>
      </c>
      <c r="C136" s="75" t="s">
        <v>155</v>
      </c>
      <c r="D136" s="70"/>
    </row>
    <row r="137" spans="1:5" x14ac:dyDescent="0.6">
      <c r="A137" s="64">
        <v>36</v>
      </c>
      <c r="B137" s="67" t="s">
        <v>267</v>
      </c>
      <c r="C137" s="70" t="s">
        <v>183</v>
      </c>
      <c r="D137" s="70"/>
    </row>
    <row r="138" spans="1:5" ht="36.65" x14ac:dyDescent="0.6">
      <c r="A138" s="64">
        <v>37</v>
      </c>
      <c r="B138" s="67" t="s">
        <v>268</v>
      </c>
      <c r="C138" s="70"/>
      <c r="D138" s="70"/>
      <c r="E138" s="78"/>
    </row>
    <row r="139" spans="1:5" x14ac:dyDescent="0.6">
      <c r="A139" s="64"/>
      <c r="B139" s="67" t="s">
        <v>269</v>
      </c>
      <c r="C139" s="70" t="s">
        <v>157</v>
      </c>
      <c r="D139" s="70"/>
      <c r="E139" s="78"/>
    </row>
    <row r="140" spans="1:5" x14ac:dyDescent="0.6">
      <c r="A140" s="64"/>
      <c r="B140" s="67" t="s">
        <v>270</v>
      </c>
      <c r="C140" s="70" t="s">
        <v>157</v>
      </c>
      <c r="D140" s="70"/>
      <c r="E140" s="78"/>
    </row>
    <row r="141" spans="1:5" x14ac:dyDescent="0.6">
      <c r="A141" s="61"/>
      <c r="B141" s="62" t="s">
        <v>271</v>
      </c>
      <c r="C141" s="63"/>
      <c r="D141" s="63"/>
    </row>
    <row r="142" spans="1:5" ht="36.65" x14ac:dyDescent="0.6">
      <c r="A142" s="75">
        <v>38</v>
      </c>
      <c r="B142" s="65" t="s">
        <v>272</v>
      </c>
      <c r="C142" s="70"/>
      <c r="D142" s="70"/>
    </row>
    <row r="143" spans="1:5" x14ac:dyDescent="0.6">
      <c r="A143" s="75" t="s">
        <v>103</v>
      </c>
      <c r="B143" s="67" t="s">
        <v>273</v>
      </c>
      <c r="C143" s="70" t="s">
        <v>257</v>
      </c>
      <c r="D143" s="70"/>
    </row>
    <row r="144" spans="1:5" x14ac:dyDescent="0.6">
      <c r="A144" s="75" t="s">
        <v>105</v>
      </c>
      <c r="B144" s="67" t="s">
        <v>274</v>
      </c>
      <c r="C144" s="70" t="s">
        <v>257</v>
      </c>
      <c r="D144" s="70"/>
    </row>
    <row r="145" spans="1:4" x14ac:dyDescent="0.6">
      <c r="A145" s="75" t="s">
        <v>108</v>
      </c>
      <c r="B145" s="67" t="s">
        <v>275</v>
      </c>
      <c r="C145" s="70" t="s">
        <v>257</v>
      </c>
      <c r="D145" s="70"/>
    </row>
    <row r="146" spans="1:4" ht="36.65" x14ac:dyDescent="0.6">
      <c r="A146" s="64">
        <v>39</v>
      </c>
      <c r="B146" s="67" t="s">
        <v>276</v>
      </c>
      <c r="C146" s="70" t="s">
        <v>155</v>
      </c>
      <c r="D146" s="70"/>
    </row>
    <row r="147" spans="1:4" ht="36.65" x14ac:dyDescent="0.6">
      <c r="A147" s="64">
        <v>40</v>
      </c>
      <c r="B147" s="65" t="s">
        <v>277</v>
      </c>
      <c r="C147" s="70"/>
      <c r="D147" s="70"/>
    </row>
    <row r="148" spans="1:4" x14ac:dyDescent="0.6">
      <c r="A148" s="75" t="s">
        <v>103</v>
      </c>
      <c r="B148" s="67" t="s">
        <v>278</v>
      </c>
      <c r="C148" s="70" t="s">
        <v>155</v>
      </c>
      <c r="D148" s="70"/>
    </row>
    <row r="149" spans="1:4" x14ac:dyDescent="0.6">
      <c r="A149" s="75" t="s">
        <v>105</v>
      </c>
      <c r="B149" s="67" t="s">
        <v>279</v>
      </c>
      <c r="C149" s="70" t="s">
        <v>155</v>
      </c>
      <c r="D149" s="70"/>
    </row>
    <row r="150" spans="1:4" ht="36.65" x14ac:dyDescent="0.6">
      <c r="A150" s="64">
        <v>41</v>
      </c>
      <c r="B150" s="67" t="s">
        <v>280</v>
      </c>
      <c r="C150" s="70" t="s">
        <v>155</v>
      </c>
      <c r="D150" s="70"/>
    </row>
    <row r="151" spans="1:4" x14ac:dyDescent="0.6">
      <c r="A151" s="64">
        <v>42</v>
      </c>
      <c r="B151" s="79" t="s">
        <v>281</v>
      </c>
      <c r="C151" s="70" t="s">
        <v>11</v>
      </c>
      <c r="D151" s="80"/>
    </row>
    <row r="152" spans="1:4" x14ac:dyDescent="0.6">
      <c r="A152" s="64">
        <v>43</v>
      </c>
      <c r="B152" s="79" t="s">
        <v>282</v>
      </c>
      <c r="C152" s="70" t="s">
        <v>11</v>
      </c>
      <c r="D152" s="80"/>
    </row>
    <row r="153" spans="1:4" ht="36.65" x14ac:dyDescent="0.6">
      <c r="A153" s="80">
        <v>44</v>
      </c>
      <c r="B153" s="67" t="s">
        <v>283</v>
      </c>
      <c r="C153" s="70" t="s">
        <v>224</v>
      </c>
      <c r="D153" s="79"/>
    </row>
    <row r="154" spans="1:4" x14ac:dyDescent="0.6">
      <c r="A154" s="80">
        <v>45</v>
      </c>
      <c r="B154" s="67" t="s">
        <v>284</v>
      </c>
      <c r="C154" s="70" t="s">
        <v>224</v>
      </c>
      <c r="D154" s="79"/>
    </row>
    <row r="155" spans="1:4" x14ac:dyDescent="0.6">
      <c r="A155" s="80">
        <v>46</v>
      </c>
      <c r="B155" s="67" t="s">
        <v>285</v>
      </c>
      <c r="C155" s="70" t="s">
        <v>224</v>
      </c>
      <c r="D155" s="79"/>
    </row>
    <row r="156" spans="1:4" ht="36.65" x14ac:dyDescent="0.6">
      <c r="A156" s="80">
        <v>47</v>
      </c>
      <c r="B156" s="67" t="s">
        <v>286</v>
      </c>
      <c r="C156" s="70" t="s">
        <v>224</v>
      </c>
      <c r="D156" s="79"/>
    </row>
    <row r="157" spans="1:4" ht="36.65" x14ac:dyDescent="0.6">
      <c r="A157" s="80">
        <v>48</v>
      </c>
      <c r="B157" s="67" t="s">
        <v>287</v>
      </c>
      <c r="C157" s="70" t="s">
        <v>224</v>
      </c>
      <c r="D157" s="79"/>
    </row>
    <row r="158" spans="1:4" ht="36.65" x14ac:dyDescent="0.6">
      <c r="A158" s="80">
        <v>49</v>
      </c>
      <c r="B158" s="67" t="s">
        <v>288</v>
      </c>
      <c r="C158" s="70" t="s">
        <v>224</v>
      </c>
      <c r="D158" s="79"/>
    </row>
    <row r="159" spans="1:4" ht="36.65" x14ac:dyDescent="0.6">
      <c r="A159" s="80">
        <v>50</v>
      </c>
      <c r="B159" s="76" t="s">
        <v>289</v>
      </c>
      <c r="C159" s="77" t="s">
        <v>31</v>
      </c>
      <c r="D159" s="79"/>
    </row>
  </sheetData>
  <mergeCells count="2">
    <mergeCell ref="A1:D1"/>
    <mergeCell ref="A2:D2"/>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79D484-032B-4764-A861-90C3F90FA372}">
  <dimension ref="A1:D6"/>
  <sheetViews>
    <sheetView workbookViewId="0">
      <selection activeCell="L5" sqref="L5"/>
    </sheetView>
  </sheetViews>
  <sheetFormatPr defaultColWidth="8.88671875" defaultRowHeight="19" x14ac:dyDescent="0.6"/>
  <cols>
    <col min="1" max="1" width="8.88671875" style="28"/>
    <col min="2" max="2" width="63.5546875" style="29" customWidth="1"/>
    <col min="3" max="3" width="8.88671875" style="29"/>
    <col min="4" max="4" width="13" style="29" customWidth="1"/>
    <col min="5" max="5" width="18.44140625" style="29" bestFit="1" customWidth="1"/>
    <col min="6" max="16384" width="8.88671875" style="29"/>
  </cols>
  <sheetData>
    <row r="1" spans="1:4" x14ac:dyDescent="0.6">
      <c r="A1" s="204" t="s">
        <v>294</v>
      </c>
      <c r="B1" s="205"/>
      <c r="C1" s="205"/>
      <c r="D1" s="205"/>
    </row>
    <row r="2" spans="1:4" x14ac:dyDescent="0.6">
      <c r="A2" s="208" t="s">
        <v>302</v>
      </c>
      <c r="B2" s="209"/>
      <c r="C2" s="209"/>
      <c r="D2" s="209"/>
    </row>
    <row r="3" spans="1:4" x14ac:dyDescent="0.6">
      <c r="A3" s="58" t="s">
        <v>136</v>
      </c>
      <c r="B3" s="59" t="s">
        <v>137</v>
      </c>
      <c r="C3" s="58" t="s">
        <v>138</v>
      </c>
      <c r="D3" s="58" t="s">
        <v>139</v>
      </c>
    </row>
    <row r="4" spans="1:4" ht="94.95" x14ac:dyDescent="0.6">
      <c r="A4" s="54">
        <v>1</v>
      </c>
      <c r="B4" s="41" t="s">
        <v>295</v>
      </c>
      <c r="C4" s="53" t="s">
        <v>31</v>
      </c>
      <c r="D4" s="35"/>
    </row>
    <row r="5" spans="1:4" ht="189.85" x14ac:dyDescent="0.6">
      <c r="A5" s="53">
        <v>2</v>
      </c>
      <c r="B5" s="41" t="s">
        <v>296</v>
      </c>
      <c r="C5" s="53" t="s">
        <v>31</v>
      </c>
      <c r="D5" s="35"/>
    </row>
    <row r="6" spans="1:4" ht="113.9" x14ac:dyDescent="0.6">
      <c r="A6" s="53">
        <v>3</v>
      </c>
      <c r="B6" s="41" t="s">
        <v>297</v>
      </c>
      <c r="C6" s="53" t="s">
        <v>31</v>
      </c>
      <c r="D6" s="35"/>
    </row>
  </sheetData>
  <mergeCells count="2">
    <mergeCell ref="A1:D1"/>
    <mergeCell ref="A2:D2"/>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E9396A-1129-4BEF-BF30-0BEC0E5CF897}">
  <dimension ref="B3:I51"/>
  <sheetViews>
    <sheetView workbookViewId="0">
      <selection activeCell="B3" sqref="B3:E13"/>
    </sheetView>
  </sheetViews>
  <sheetFormatPr defaultColWidth="8.88671875" defaultRowHeight="19" x14ac:dyDescent="0.6"/>
  <cols>
    <col min="1" max="1" width="8.88671875" style="29"/>
    <col min="2" max="2" width="5.109375" style="28" bestFit="1" customWidth="1"/>
    <col min="3" max="3" width="36" style="29" customWidth="1"/>
    <col min="4" max="4" width="4.88671875" style="29" bestFit="1" customWidth="1"/>
    <col min="5" max="5" width="67.109375" style="29" customWidth="1"/>
    <col min="6" max="6" width="8.88671875" style="29"/>
    <col min="7" max="9" width="9.109375" customWidth="1"/>
    <col min="10" max="16384" width="8.88671875" style="29"/>
  </cols>
  <sheetData>
    <row r="3" spans="2:6" x14ac:dyDescent="0.6">
      <c r="B3" s="32" t="s">
        <v>0</v>
      </c>
      <c r="C3" s="36" t="s">
        <v>94</v>
      </c>
      <c r="D3" s="32" t="s">
        <v>81</v>
      </c>
      <c r="E3" s="32" t="s">
        <v>306</v>
      </c>
    </row>
    <row r="4" spans="2:6" ht="56.95" x14ac:dyDescent="0.6">
      <c r="B4" s="37">
        <v>1</v>
      </c>
      <c r="C4" s="38" t="s">
        <v>305</v>
      </c>
      <c r="D4" s="37" t="s">
        <v>82</v>
      </c>
      <c r="E4" s="39" t="s">
        <v>307</v>
      </c>
      <c r="F4"/>
    </row>
    <row r="5" spans="2:6" ht="56.95" x14ac:dyDescent="0.6">
      <c r="B5" s="37">
        <f>B4+1</f>
        <v>2</v>
      </c>
      <c r="C5" s="40" t="s">
        <v>97</v>
      </c>
      <c r="D5" s="37" t="s">
        <v>82</v>
      </c>
      <c r="E5" s="39" t="s">
        <v>308</v>
      </c>
    </row>
    <row r="6" spans="2:6" ht="56.95" x14ac:dyDescent="0.6">
      <c r="B6" s="37">
        <f t="shared" ref="B6:B13" si="0">B5+1</f>
        <v>3</v>
      </c>
      <c r="C6" s="42" t="s">
        <v>309</v>
      </c>
      <c r="D6" s="37" t="s">
        <v>82</v>
      </c>
      <c r="E6" s="39" t="s">
        <v>310</v>
      </c>
    </row>
    <row r="7" spans="2:6" ht="56.95" x14ac:dyDescent="0.6">
      <c r="B7" s="37">
        <f t="shared" si="0"/>
        <v>4</v>
      </c>
      <c r="C7" s="38" t="s">
        <v>114</v>
      </c>
      <c r="D7" s="37" t="s">
        <v>82</v>
      </c>
      <c r="E7" s="39" t="s">
        <v>308</v>
      </c>
    </row>
    <row r="8" spans="2:6" ht="56.95" x14ac:dyDescent="0.6">
      <c r="B8" s="37">
        <f t="shared" si="0"/>
        <v>5</v>
      </c>
      <c r="C8" s="42" t="s">
        <v>99</v>
      </c>
      <c r="D8" s="37" t="s">
        <v>82</v>
      </c>
      <c r="E8" s="39" t="s">
        <v>311</v>
      </c>
    </row>
    <row r="9" spans="2:6" ht="38" x14ac:dyDescent="0.6">
      <c r="B9" s="37">
        <f t="shared" si="0"/>
        <v>6</v>
      </c>
      <c r="C9" s="42" t="s">
        <v>360</v>
      </c>
      <c r="D9" s="37" t="s">
        <v>82</v>
      </c>
      <c r="E9" s="41" t="s">
        <v>312</v>
      </c>
    </row>
    <row r="10" spans="2:6" ht="56.95" x14ac:dyDescent="0.6">
      <c r="B10" s="37">
        <f t="shared" si="0"/>
        <v>7</v>
      </c>
      <c r="C10" s="42" t="s">
        <v>313</v>
      </c>
      <c r="D10" s="37" t="s">
        <v>82</v>
      </c>
      <c r="E10" s="39" t="s">
        <v>314</v>
      </c>
    </row>
    <row r="11" spans="2:6" ht="36.65" x14ac:dyDescent="0.6">
      <c r="B11" s="37">
        <f t="shared" si="0"/>
        <v>8</v>
      </c>
      <c r="C11" s="91" t="s">
        <v>316</v>
      </c>
      <c r="D11" s="90">
        <v>1</v>
      </c>
      <c r="E11" s="210" t="s">
        <v>315</v>
      </c>
    </row>
    <row r="12" spans="2:6" ht="21.6" x14ac:dyDescent="0.6">
      <c r="B12" s="37">
        <f t="shared" si="0"/>
        <v>9</v>
      </c>
      <c r="C12" s="91" t="s">
        <v>111</v>
      </c>
      <c r="D12" s="92">
        <v>1</v>
      </c>
      <c r="E12" s="210"/>
    </row>
    <row r="13" spans="2:6" x14ac:dyDescent="0.6">
      <c r="B13" s="37">
        <f t="shared" si="0"/>
        <v>10</v>
      </c>
      <c r="C13" s="91" t="s">
        <v>93</v>
      </c>
      <c r="D13" s="90">
        <v>2</v>
      </c>
      <c r="E13" s="210"/>
    </row>
    <row r="50" spans="2:5" ht="19.649999999999999" thickBot="1" x14ac:dyDescent="0.65"/>
    <row r="51" spans="2:5" s="44" customFormat="1" ht="113.9" x14ac:dyDescent="0.25">
      <c r="B51" s="37">
        <v>9</v>
      </c>
      <c r="C51" s="42" t="s">
        <v>109</v>
      </c>
      <c r="D51" s="37" t="s">
        <v>82</v>
      </c>
      <c r="E51" s="49" t="s">
        <v>110</v>
      </c>
    </row>
  </sheetData>
  <mergeCells count="1">
    <mergeCell ref="E11:E13"/>
  </mergeCells>
  <pageMargins left="0.25" right="0.25" top="0.75" bottom="0.75" header="0.3" footer="0.3"/>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5A59A1-BA32-4E1E-B717-0EB4CD58EA3C}">
  <sheetPr>
    <pageSetUpPr fitToPage="1"/>
  </sheetPr>
  <dimension ref="A1:L59"/>
  <sheetViews>
    <sheetView zoomScale="70" zoomScaleNormal="70" workbookViewId="0">
      <pane ySplit="4" topLeftCell="A5" activePane="bottomLeft" state="frozen"/>
      <selection pane="bottomLeft" activeCell="G5" sqref="G5"/>
    </sheetView>
  </sheetViews>
  <sheetFormatPr defaultColWidth="9" defaultRowHeight="21.6" x14ac:dyDescent="0.7"/>
  <cols>
    <col min="1" max="1" width="9.5546875" style="102" customWidth="1"/>
    <col min="2" max="2" width="69" style="184" customWidth="1"/>
    <col min="3" max="4" width="12.109375" style="102" customWidth="1"/>
    <col min="5" max="5" width="17" style="102" customWidth="1"/>
    <col min="6" max="6" width="15" style="102" customWidth="1"/>
    <col min="7" max="7" width="12.6640625" style="102" customWidth="1"/>
    <col min="8" max="8" width="16.109375" style="102" customWidth="1"/>
    <col min="9" max="9" width="14" style="102" bestFit="1" customWidth="1"/>
    <col min="10" max="10" width="9.109375" style="102" bestFit="1" customWidth="1"/>
    <col min="11" max="11" width="11.88671875" style="102" bestFit="1" customWidth="1"/>
    <col min="12" max="12" width="47" style="102" bestFit="1" customWidth="1"/>
    <col min="13" max="16384" width="9" style="102"/>
  </cols>
  <sheetData>
    <row r="1" spans="1:12" s="156" customFormat="1" ht="24.25" x14ac:dyDescent="0.45">
      <c r="B1" s="183"/>
      <c r="F1" s="157" t="s">
        <v>364</v>
      </c>
      <c r="G1" s="158"/>
    </row>
    <row r="2" spans="1:12" ht="31.45" customHeight="1" x14ac:dyDescent="0.7">
      <c r="A2" s="189" t="s">
        <v>365</v>
      </c>
      <c r="B2" s="189" t="s">
        <v>1</v>
      </c>
      <c r="C2" s="189" t="s">
        <v>2</v>
      </c>
      <c r="D2" s="189" t="s">
        <v>317</v>
      </c>
      <c r="E2" s="189" t="s">
        <v>3</v>
      </c>
      <c r="F2" s="191" t="s">
        <v>318</v>
      </c>
      <c r="G2" s="192"/>
      <c r="H2" s="192"/>
      <c r="I2" s="193"/>
      <c r="J2" s="189" t="s">
        <v>366</v>
      </c>
      <c r="K2" s="189" t="s">
        <v>367</v>
      </c>
      <c r="L2" s="189" t="s">
        <v>5</v>
      </c>
    </row>
    <row r="3" spans="1:12" ht="31.45" customHeight="1" x14ac:dyDescent="0.7">
      <c r="A3" s="190"/>
      <c r="B3" s="190"/>
      <c r="C3" s="190"/>
      <c r="D3" s="190"/>
      <c r="E3" s="190"/>
      <c r="F3" s="103" t="s">
        <v>4</v>
      </c>
      <c r="G3" s="104" t="s">
        <v>319</v>
      </c>
      <c r="H3" s="104" t="s">
        <v>320</v>
      </c>
      <c r="I3" s="104" t="s">
        <v>321</v>
      </c>
      <c r="J3" s="190"/>
      <c r="K3" s="190"/>
      <c r="L3" s="211"/>
    </row>
    <row r="4" spans="1:12" x14ac:dyDescent="0.7">
      <c r="A4" s="105" t="s">
        <v>7</v>
      </c>
      <c r="B4" s="101"/>
      <c r="C4" s="101"/>
      <c r="D4" s="101"/>
      <c r="E4" s="101"/>
      <c r="F4" s="106">
        <f>SUM(F5:F17)</f>
        <v>0.43599999999999994</v>
      </c>
      <c r="G4" s="101"/>
      <c r="H4" s="101"/>
      <c r="I4" s="101"/>
      <c r="J4" s="159"/>
      <c r="K4" s="159"/>
      <c r="L4" s="190"/>
    </row>
    <row r="5" spans="1:12" ht="36.65" x14ac:dyDescent="0.7">
      <c r="A5" s="107">
        <v>1</v>
      </c>
      <c r="B5" s="108" t="s">
        <v>345</v>
      </c>
      <c r="C5" s="109" t="s">
        <v>8</v>
      </c>
      <c r="D5" s="109">
        <v>12</v>
      </c>
      <c r="E5" s="107" t="s">
        <v>9</v>
      </c>
      <c r="F5" s="110">
        <v>0.09</v>
      </c>
      <c r="G5" s="111">
        <f>'Detailed BOQ of Annexure A1 '!G6</f>
        <v>92960</v>
      </c>
      <c r="H5" s="112">
        <f>G5*D5</f>
        <v>1115520</v>
      </c>
      <c r="I5" s="112">
        <f>$G$1*F5/H5</f>
        <v>0</v>
      </c>
      <c r="J5" s="112"/>
      <c r="K5" s="112"/>
      <c r="L5" s="109" t="s">
        <v>368</v>
      </c>
    </row>
    <row r="6" spans="1:12" x14ac:dyDescent="0.7">
      <c r="A6" s="64">
        <f>SUBTOTAL(3,$G$5:G6)</f>
        <v>2</v>
      </c>
      <c r="B6" s="108" t="s">
        <v>322</v>
      </c>
      <c r="C6" s="113" t="s">
        <v>8</v>
      </c>
      <c r="D6" s="113">
        <v>12</v>
      </c>
      <c r="E6" s="114" t="s">
        <v>11</v>
      </c>
      <c r="F6" s="115">
        <v>5.0000000000000001E-3</v>
      </c>
      <c r="G6" s="111">
        <f>'Detailed BOQ of Annexure A1 '!G7</f>
        <v>19</v>
      </c>
      <c r="H6" s="112">
        <f t="shared" ref="H6:H56" si="0">G6*D6</f>
        <v>228</v>
      </c>
      <c r="I6" s="167">
        <f t="shared" ref="I6:I17" si="1">$G$1*F6/H6</f>
        <v>0</v>
      </c>
      <c r="J6" s="160"/>
      <c r="K6" s="160"/>
      <c r="L6" s="113" t="s">
        <v>368</v>
      </c>
    </row>
    <row r="7" spans="1:12" ht="36.65" x14ac:dyDescent="0.7">
      <c r="A7" s="107">
        <f>SUBTOTAL(3,$G$5:G7)</f>
        <v>3</v>
      </c>
      <c r="B7" s="108" t="s">
        <v>323</v>
      </c>
      <c r="C7" s="113" t="s">
        <v>8</v>
      </c>
      <c r="D7" s="113">
        <v>12</v>
      </c>
      <c r="E7" s="114" t="s">
        <v>11</v>
      </c>
      <c r="F7" s="115">
        <v>0.02</v>
      </c>
      <c r="G7" s="111">
        <f>'Detailed BOQ of Annexure A1 '!G8</f>
        <v>77</v>
      </c>
      <c r="H7" s="112">
        <f t="shared" si="0"/>
        <v>924</v>
      </c>
      <c r="I7" s="167">
        <f t="shared" si="1"/>
        <v>0</v>
      </c>
      <c r="J7" s="160"/>
      <c r="K7" s="160"/>
      <c r="L7" s="109" t="s">
        <v>368</v>
      </c>
    </row>
    <row r="8" spans="1:12" ht="36.65" x14ac:dyDescent="0.7">
      <c r="A8" s="107">
        <f>SUBTOTAL(3,$G$5:G8)</f>
        <v>4</v>
      </c>
      <c r="B8" s="108" t="s">
        <v>324</v>
      </c>
      <c r="C8" s="113" t="s">
        <v>8</v>
      </c>
      <c r="D8" s="113">
        <v>12</v>
      </c>
      <c r="E8" s="114" t="s">
        <v>11</v>
      </c>
      <c r="F8" s="115">
        <v>5.0000000000000001E-3</v>
      </c>
      <c r="G8" s="111">
        <f>'Detailed BOQ of Annexure A1 '!G9</f>
        <v>10</v>
      </c>
      <c r="H8" s="112">
        <f t="shared" si="0"/>
        <v>120</v>
      </c>
      <c r="I8" s="167">
        <f t="shared" si="1"/>
        <v>0</v>
      </c>
      <c r="J8" s="160"/>
      <c r="K8" s="160"/>
      <c r="L8" s="113" t="s">
        <v>368</v>
      </c>
    </row>
    <row r="9" spans="1:12" ht="55" x14ac:dyDescent="0.7">
      <c r="A9" s="107">
        <f>SUBTOTAL(3,$G$5:G9)</f>
        <v>5</v>
      </c>
      <c r="B9" s="108" t="s">
        <v>344</v>
      </c>
      <c r="C9" s="113" t="s">
        <v>30</v>
      </c>
      <c r="D9" s="109">
        <f>12*4</f>
        <v>48</v>
      </c>
      <c r="E9" s="107" t="s">
        <v>9</v>
      </c>
      <c r="F9" s="115">
        <v>0.12699999999999989</v>
      </c>
      <c r="G9" s="111">
        <f>'Detailed BOQ of Annexure A1 '!G10</f>
        <v>28950</v>
      </c>
      <c r="H9" s="112">
        <f t="shared" si="0"/>
        <v>1389600</v>
      </c>
      <c r="I9" s="112">
        <f t="shared" si="1"/>
        <v>0</v>
      </c>
      <c r="J9" s="112"/>
      <c r="K9" s="112"/>
      <c r="L9" s="113" t="s">
        <v>368</v>
      </c>
    </row>
    <row r="10" spans="1:12" ht="36.65" x14ac:dyDescent="0.7">
      <c r="A10" s="107">
        <f>SUBTOTAL(3,$G$5:G10)</f>
        <v>6</v>
      </c>
      <c r="B10" s="108" t="s">
        <v>325</v>
      </c>
      <c r="C10" s="113" t="s">
        <v>14</v>
      </c>
      <c r="D10" s="113">
        <v>24</v>
      </c>
      <c r="E10" s="114" t="s">
        <v>11</v>
      </c>
      <c r="F10" s="115">
        <v>2E-3</v>
      </c>
      <c r="G10" s="111">
        <f>'Detailed BOQ of Annexure A1 '!G11</f>
        <v>6</v>
      </c>
      <c r="H10" s="112">
        <f t="shared" si="0"/>
        <v>144</v>
      </c>
      <c r="I10" s="167">
        <f t="shared" si="1"/>
        <v>0</v>
      </c>
      <c r="J10" s="160"/>
      <c r="K10" s="160"/>
      <c r="L10" s="109" t="s">
        <v>368</v>
      </c>
    </row>
    <row r="11" spans="1:12" ht="36.65" x14ac:dyDescent="0.7">
      <c r="A11" s="107">
        <f>SUBTOTAL(3,$G$5:G11)</f>
        <v>7</v>
      </c>
      <c r="B11" s="108" t="s">
        <v>326</v>
      </c>
      <c r="C11" s="113" t="s">
        <v>14</v>
      </c>
      <c r="D11" s="113">
        <v>24</v>
      </c>
      <c r="E11" s="114" t="s">
        <v>11</v>
      </c>
      <c r="F11" s="115">
        <v>1.4999999999999999E-2</v>
      </c>
      <c r="G11" s="111">
        <f>'Detailed BOQ of Annexure A1 '!G12</f>
        <v>52</v>
      </c>
      <c r="H11" s="112">
        <f t="shared" si="0"/>
        <v>1248</v>
      </c>
      <c r="I11" s="167">
        <f t="shared" si="1"/>
        <v>0</v>
      </c>
      <c r="J11" s="160"/>
      <c r="K11" s="160"/>
      <c r="L11" s="113" t="s">
        <v>368</v>
      </c>
    </row>
    <row r="12" spans="1:12" ht="36.65" x14ac:dyDescent="0.7">
      <c r="A12" s="107">
        <f>SUBTOTAL(3,$G$5:G12)</f>
        <v>8</v>
      </c>
      <c r="B12" s="108" t="s">
        <v>327</v>
      </c>
      <c r="C12" s="113" t="s">
        <v>14</v>
      </c>
      <c r="D12" s="113">
        <v>24</v>
      </c>
      <c r="E12" s="114" t="s">
        <v>11</v>
      </c>
      <c r="F12" s="115">
        <v>2E-3</v>
      </c>
      <c r="G12" s="111">
        <f>'Detailed BOQ of Annexure A1 '!G13</f>
        <v>16</v>
      </c>
      <c r="H12" s="112">
        <f t="shared" si="0"/>
        <v>384</v>
      </c>
      <c r="I12" s="167">
        <f t="shared" si="1"/>
        <v>0</v>
      </c>
      <c r="J12" s="160"/>
      <c r="K12" s="160"/>
      <c r="L12" s="109" t="s">
        <v>368</v>
      </c>
    </row>
    <row r="13" spans="1:12" ht="55" x14ac:dyDescent="0.7">
      <c r="A13" s="107">
        <f>SUBTOTAL(3,$G$5:G13)</f>
        <v>9</v>
      </c>
      <c r="B13" s="108" t="s">
        <v>346</v>
      </c>
      <c r="C13" s="113" t="s">
        <v>8</v>
      </c>
      <c r="D13" s="113">
        <v>12</v>
      </c>
      <c r="E13" s="107" t="s">
        <v>9</v>
      </c>
      <c r="F13" s="110">
        <v>2.5000000000000001E-2</v>
      </c>
      <c r="G13" s="111">
        <f>'Detailed BOQ of Annexure A1 '!G14</f>
        <v>19542</v>
      </c>
      <c r="H13" s="112">
        <f t="shared" si="0"/>
        <v>234504</v>
      </c>
      <c r="I13" s="167">
        <f t="shared" si="1"/>
        <v>0</v>
      </c>
      <c r="J13" s="161"/>
      <c r="K13" s="161"/>
      <c r="L13" s="109" t="s">
        <v>368</v>
      </c>
    </row>
    <row r="14" spans="1:12" x14ac:dyDescent="0.7">
      <c r="A14" s="107">
        <f>SUBTOTAL(3,$G$5:G14)</f>
        <v>10</v>
      </c>
      <c r="B14" s="108" t="s">
        <v>328</v>
      </c>
      <c r="C14" s="113" t="s">
        <v>14</v>
      </c>
      <c r="D14" s="113">
        <v>24</v>
      </c>
      <c r="E14" s="114" t="s">
        <v>11</v>
      </c>
      <c r="F14" s="110">
        <v>5.0000000000000001E-3</v>
      </c>
      <c r="G14" s="111">
        <f>'Detailed BOQ of Annexure A1 '!G15</f>
        <v>2</v>
      </c>
      <c r="H14" s="112">
        <f t="shared" si="0"/>
        <v>48</v>
      </c>
      <c r="I14" s="167">
        <f t="shared" si="1"/>
        <v>0</v>
      </c>
      <c r="J14" s="160"/>
      <c r="K14" s="160"/>
      <c r="L14" s="113" t="s">
        <v>368</v>
      </c>
    </row>
    <row r="15" spans="1:12" ht="73.349999999999994" x14ac:dyDescent="0.7">
      <c r="A15" s="107">
        <f>SUBTOTAL(3,$G$5:G15)</f>
        <v>11</v>
      </c>
      <c r="B15" s="118" t="s">
        <v>347</v>
      </c>
      <c r="C15" s="109" t="s">
        <v>8</v>
      </c>
      <c r="D15" s="109">
        <v>12</v>
      </c>
      <c r="E15" s="107" t="s">
        <v>9</v>
      </c>
      <c r="F15" s="115">
        <v>0.12</v>
      </c>
      <c r="G15" s="111">
        <f>'Detailed BOQ of Annexure A1 '!G16</f>
        <v>112240</v>
      </c>
      <c r="H15" s="112">
        <f t="shared" si="0"/>
        <v>1346880</v>
      </c>
      <c r="I15" s="167">
        <f t="shared" si="1"/>
        <v>0</v>
      </c>
      <c r="J15" s="162"/>
      <c r="K15" s="162"/>
      <c r="L15" s="109" t="s">
        <v>368</v>
      </c>
    </row>
    <row r="16" spans="1:12" ht="36.65" x14ac:dyDescent="0.7">
      <c r="A16" s="107">
        <f>SUBTOTAL(3,$G$5:G16)</f>
        <v>12</v>
      </c>
      <c r="B16" s="119" t="s">
        <v>329</v>
      </c>
      <c r="C16" s="109" t="s">
        <v>23</v>
      </c>
      <c r="D16" s="109">
        <v>6</v>
      </c>
      <c r="E16" s="107" t="s">
        <v>9</v>
      </c>
      <c r="F16" s="115">
        <v>0.01</v>
      </c>
      <c r="G16" s="120">
        <f>'Detailed BOQ of Annexure A1 '!G17</f>
        <v>8000</v>
      </c>
      <c r="H16" s="112">
        <f t="shared" si="0"/>
        <v>48000</v>
      </c>
      <c r="I16" s="168">
        <f t="shared" si="1"/>
        <v>0</v>
      </c>
      <c r="J16" s="131"/>
      <c r="K16" s="131"/>
      <c r="L16" s="109" t="s">
        <v>368</v>
      </c>
    </row>
    <row r="17" spans="1:12" x14ac:dyDescent="0.7">
      <c r="A17" s="107">
        <f>SUBTOTAL(3,$G$5:G17)</f>
        <v>13</v>
      </c>
      <c r="B17" s="108" t="s">
        <v>29</v>
      </c>
      <c r="C17" s="113" t="s">
        <v>30</v>
      </c>
      <c r="D17" s="113">
        <v>48</v>
      </c>
      <c r="E17" s="114" t="s">
        <v>31</v>
      </c>
      <c r="F17" s="115">
        <v>0.01</v>
      </c>
      <c r="G17" s="120">
        <f>'Detailed BOQ of Annexure A1 '!G18</f>
        <v>1</v>
      </c>
      <c r="H17" s="112">
        <f t="shared" si="0"/>
        <v>48</v>
      </c>
      <c r="I17" s="168">
        <f t="shared" si="1"/>
        <v>0</v>
      </c>
      <c r="J17" s="131"/>
      <c r="K17" s="131"/>
      <c r="L17" s="113" t="s">
        <v>368</v>
      </c>
    </row>
    <row r="18" spans="1:12" x14ac:dyDescent="0.7">
      <c r="A18" s="122" t="s">
        <v>33</v>
      </c>
      <c r="B18" s="123"/>
      <c r="C18" s="124"/>
      <c r="D18" s="124"/>
      <c r="E18" s="125"/>
      <c r="F18" s="126">
        <f>SUM(F19:F30)</f>
        <v>0.24500000000000005</v>
      </c>
      <c r="G18" s="127"/>
      <c r="H18" s="129"/>
      <c r="I18" s="169"/>
      <c r="J18" s="128"/>
      <c r="K18" s="128"/>
      <c r="L18" s="124"/>
    </row>
    <row r="19" spans="1:12" x14ac:dyDescent="0.7">
      <c r="A19" s="107">
        <f>SUBTOTAL(3,$G$5:G19)</f>
        <v>14</v>
      </c>
      <c r="B19" s="108" t="s">
        <v>34</v>
      </c>
      <c r="C19" s="109" t="s">
        <v>8</v>
      </c>
      <c r="D19" s="109">
        <v>12</v>
      </c>
      <c r="E19" s="107" t="s">
        <v>9</v>
      </c>
      <c r="F19" s="110">
        <v>1.4999999999999999E-2</v>
      </c>
      <c r="G19" s="120">
        <f>'Detailed BOQ of Annexure A1 '!G20</f>
        <v>14170</v>
      </c>
      <c r="H19" s="130">
        <f t="shared" si="0"/>
        <v>170040</v>
      </c>
      <c r="I19" s="168">
        <f t="shared" ref="I19:I30" si="2">$G$1*F19/H19</f>
        <v>0</v>
      </c>
      <c r="J19" s="130"/>
      <c r="K19" s="130"/>
      <c r="L19" s="113" t="s">
        <v>368</v>
      </c>
    </row>
    <row r="20" spans="1:12" x14ac:dyDescent="0.7">
      <c r="A20" s="107">
        <f>SUBTOTAL(3,$G$5:G20)</f>
        <v>15</v>
      </c>
      <c r="B20" s="108" t="s">
        <v>303</v>
      </c>
      <c r="C20" s="109" t="s">
        <v>21</v>
      </c>
      <c r="D20" s="109">
        <v>4</v>
      </c>
      <c r="E20" s="107" t="s">
        <v>9</v>
      </c>
      <c r="F20" s="110">
        <v>5.0000000000000001E-3</v>
      </c>
      <c r="G20" s="120">
        <f>'Detailed BOQ of Annexure A1 '!G21</f>
        <v>19542</v>
      </c>
      <c r="H20" s="130">
        <f t="shared" si="0"/>
        <v>78168</v>
      </c>
      <c r="I20" s="168">
        <f t="shared" si="2"/>
        <v>0</v>
      </c>
      <c r="J20" s="130"/>
      <c r="K20" s="130"/>
      <c r="L20" s="113" t="s">
        <v>368</v>
      </c>
    </row>
    <row r="21" spans="1:12" ht="36.65" x14ac:dyDescent="0.7">
      <c r="A21" s="107">
        <f>SUBTOTAL(3,$G$5:G21)</f>
        <v>16</v>
      </c>
      <c r="B21" s="108" t="s">
        <v>36</v>
      </c>
      <c r="C21" s="109" t="s">
        <v>14</v>
      </c>
      <c r="D21" s="109">
        <v>24</v>
      </c>
      <c r="E21" s="107" t="s">
        <v>9</v>
      </c>
      <c r="F21" s="110">
        <v>0.09</v>
      </c>
      <c r="G21" s="120">
        <f>'Detailed BOQ of Annexure A1 '!G22</f>
        <v>42510</v>
      </c>
      <c r="H21" s="130">
        <f t="shared" si="0"/>
        <v>1020240</v>
      </c>
      <c r="I21" s="168">
        <f t="shared" si="2"/>
        <v>0</v>
      </c>
      <c r="J21" s="130"/>
      <c r="K21" s="130"/>
      <c r="L21" s="113" t="s">
        <v>368</v>
      </c>
    </row>
    <row r="22" spans="1:12" x14ac:dyDescent="0.7">
      <c r="A22" s="107">
        <f>SUBTOTAL(3,$G$5:G22)</f>
        <v>17</v>
      </c>
      <c r="B22" s="108" t="s">
        <v>37</v>
      </c>
      <c r="C22" s="109" t="s">
        <v>8</v>
      </c>
      <c r="D22" s="109">
        <v>12</v>
      </c>
      <c r="E22" s="107" t="s">
        <v>9</v>
      </c>
      <c r="F22" s="110">
        <v>0.02</v>
      </c>
      <c r="G22" s="120">
        <f>'Detailed BOQ of Annexure A1 '!G23</f>
        <v>14170</v>
      </c>
      <c r="H22" s="130">
        <f t="shared" si="0"/>
        <v>170040</v>
      </c>
      <c r="I22" s="168">
        <f t="shared" si="2"/>
        <v>0</v>
      </c>
      <c r="J22" s="130"/>
      <c r="K22" s="130"/>
      <c r="L22" s="113" t="s">
        <v>368</v>
      </c>
    </row>
    <row r="23" spans="1:12" ht="36.65" x14ac:dyDescent="0.7">
      <c r="A23" s="107">
        <f>SUBTOTAL(3,$G$5:G23)</f>
        <v>18</v>
      </c>
      <c r="B23" s="108" t="s">
        <v>38</v>
      </c>
      <c r="C23" s="109" t="s">
        <v>8</v>
      </c>
      <c r="D23" s="109">
        <v>12</v>
      </c>
      <c r="E23" s="107" t="s">
        <v>9</v>
      </c>
      <c r="F23" s="110">
        <v>0.02</v>
      </c>
      <c r="G23" s="120">
        <f>'Detailed BOQ of Annexure A1 '!G24</f>
        <v>14170</v>
      </c>
      <c r="H23" s="131">
        <f t="shared" si="0"/>
        <v>170040</v>
      </c>
      <c r="I23" s="132">
        <f t="shared" si="2"/>
        <v>0</v>
      </c>
      <c r="J23" s="131"/>
      <c r="K23" s="131"/>
      <c r="L23" s="109" t="s">
        <v>330</v>
      </c>
    </row>
    <row r="24" spans="1:12" ht="36.65" x14ac:dyDescent="0.7">
      <c r="A24" s="107">
        <f>SUBTOTAL(3,$G$5:G24)</f>
        <v>19</v>
      </c>
      <c r="B24" s="108" t="s">
        <v>39</v>
      </c>
      <c r="C24" s="109" t="s">
        <v>23</v>
      </c>
      <c r="D24" s="109">
        <v>6</v>
      </c>
      <c r="E24" s="107" t="s">
        <v>28</v>
      </c>
      <c r="F24" s="115">
        <v>0.01</v>
      </c>
      <c r="G24" s="120">
        <f>'Detailed BOQ of Annexure A1 '!G25</f>
        <v>1</v>
      </c>
      <c r="H24" s="131">
        <f t="shared" si="0"/>
        <v>6</v>
      </c>
      <c r="I24" s="168">
        <f t="shared" si="2"/>
        <v>0</v>
      </c>
      <c r="J24" s="130"/>
      <c r="K24" s="130"/>
      <c r="L24" s="113" t="s">
        <v>368</v>
      </c>
    </row>
    <row r="25" spans="1:12" x14ac:dyDescent="0.7">
      <c r="A25" s="107">
        <f>SUBTOTAL(3,$G$5:G25)</f>
        <v>20</v>
      </c>
      <c r="B25" s="108" t="s">
        <v>40</v>
      </c>
      <c r="C25" s="109" t="s">
        <v>331</v>
      </c>
      <c r="D25" s="109">
        <v>2</v>
      </c>
      <c r="E25" s="107" t="s">
        <v>9</v>
      </c>
      <c r="F25" s="115">
        <v>0.01</v>
      </c>
      <c r="G25" s="120">
        <f>'Detailed BOQ of Annexure A1 '!G26</f>
        <v>42510</v>
      </c>
      <c r="H25" s="131">
        <f t="shared" si="0"/>
        <v>85020</v>
      </c>
      <c r="I25" s="168">
        <f t="shared" si="2"/>
        <v>0</v>
      </c>
      <c r="J25" s="130"/>
      <c r="K25" s="130"/>
      <c r="L25" s="113" t="s">
        <v>368</v>
      </c>
    </row>
    <row r="26" spans="1:12" ht="36.65" x14ac:dyDescent="0.7">
      <c r="A26" s="107">
        <f>SUBTOTAL(3,$G$5:G26)</f>
        <v>21</v>
      </c>
      <c r="B26" s="133" t="s">
        <v>332</v>
      </c>
      <c r="C26" s="134" t="s">
        <v>30</v>
      </c>
      <c r="D26" s="109">
        <v>40</v>
      </c>
      <c r="E26" s="135" t="s">
        <v>31</v>
      </c>
      <c r="F26" s="115">
        <v>0.04</v>
      </c>
      <c r="G26" s="120">
        <f>'Detailed BOQ of Annexure A1 '!G27</f>
        <v>10000</v>
      </c>
      <c r="H26" s="131">
        <f t="shared" si="0"/>
        <v>400000</v>
      </c>
      <c r="I26" s="168">
        <f t="shared" si="2"/>
        <v>0</v>
      </c>
      <c r="J26" s="130"/>
      <c r="K26" s="130"/>
      <c r="L26" s="113" t="s">
        <v>368</v>
      </c>
    </row>
    <row r="27" spans="1:12" x14ac:dyDescent="0.7">
      <c r="A27" s="107">
        <f>SUBTOTAL(3,$G$5:G27)</f>
        <v>22</v>
      </c>
      <c r="B27" s="133" t="s">
        <v>348</v>
      </c>
      <c r="C27" s="134" t="s">
        <v>21</v>
      </c>
      <c r="D27" s="109">
        <v>4</v>
      </c>
      <c r="E27" s="135" t="s">
        <v>31</v>
      </c>
      <c r="F27" s="115">
        <v>0.01</v>
      </c>
      <c r="G27" s="120">
        <f>'Detailed BOQ of Annexure A1 '!G28</f>
        <v>25000</v>
      </c>
      <c r="H27" s="131">
        <f t="shared" si="0"/>
        <v>100000</v>
      </c>
      <c r="I27" s="168">
        <f t="shared" si="2"/>
        <v>0</v>
      </c>
      <c r="J27" s="130"/>
      <c r="K27" s="130"/>
      <c r="L27" s="113" t="s">
        <v>368</v>
      </c>
    </row>
    <row r="28" spans="1:12" ht="36.65" x14ac:dyDescent="0.7">
      <c r="A28" s="107">
        <f>SUBTOTAL(3,$G$5:G28)</f>
        <v>23</v>
      </c>
      <c r="B28" s="133" t="s">
        <v>333</v>
      </c>
      <c r="C28" s="134" t="s">
        <v>21</v>
      </c>
      <c r="D28" s="109">
        <v>4</v>
      </c>
      <c r="E28" s="135" t="s">
        <v>31</v>
      </c>
      <c r="F28" s="115">
        <v>5.0000000000000001E-3</v>
      </c>
      <c r="G28" s="120">
        <f>'Detailed BOQ of Annexure A1 '!G29</f>
        <v>10000</v>
      </c>
      <c r="H28" s="131">
        <f t="shared" si="0"/>
        <v>40000</v>
      </c>
      <c r="I28" s="168">
        <f t="shared" si="2"/>
        <v>0</v>
      </c>
      <c r="J28" s="130"/>
      <c r="K28" s="130"/>
      <c r="L28" s="109" t="s">
        <v>330</v>
      </c>
    </row>
    <row r="29" spans="1:12" ht="36.65" x14ac:dyDescent="0.7">
      <c r="A29" s="107">
        <f>SUBTOTAL(3,$G$5:G29)</f>
        <v>24</v>
      </c>
      <c r="B29" s="133" t="s">
        <v>41</v>
      </c>
      <c r="C29" s="134" t="s">
        <v>23</v>
      </c>
      <c r="D29" s="109">
        <v>6</v>
      </c>
      <c r="E29" s="135" t="s">
        <v>28</v>
      </c>
      <c r="F29" s="115">
        <v>0.01</v>
      </c>
      <c r="G29" s="120">
        <f>'Detailed BOQ of Annexure A1 '!G30</f>
        <v>1</v>
      </c>
      <c r="H29" s="131">
        <f t="shared" si="0"/>
        <v>6</v>
      </c>
      <c r="I29" s="168">
        <f t="shared" si="2"/>
        <v>0</v>
      </c>
      <c r="J29" s="130"/>
      <c r="K29" s="130"/>
      <c r="L29" s="113"/>
    </row>
    <row r="30" spans="1:12" x14ac:dyDescent="0.7">
      <c r="A30" s="107">
        <f>SUBTOTAL(3,$G$5:G30)</f>
        <v>25</v>
      </c>
      <c r="B30" s="133" t="s">
        <v>42</v>
      </c>
      <c r="C30" s="134" t="s">
        <v>331</v>
      </c>
      <c r="D30" s="109">
        <v>2</v>
      </c>
      <c r="E30" s="135" t="s">
        <v>31</v>
      </c>
      <c r="F30" s="115">
        <v>0.01</v>
      </c>
      <c r="G30" s="120">
        <f>'Detailed BOQ of Annexure A1 '!G31</f>
        <v>10000</v>
      </c>
      <c r="H30" s="131">
        <f t="shared" si="0"/>
        <v>20000</v>
      </c>
      <c r="I30" s="168">
        <f t="shared" si="2"/>
        <v>0</v>
      </c>
      <c r="J30" s="130"/>
      <c r="K30" s="130"/>
      <c r="L30" s="113"/>
    </row>
    <row r="31" spans="1:12" x14ac:dyDescent="0.7">
      <c r="A31" s="137" t="s">
        <v>44</v>
      </c>
      <c r="B31" s="123"/>
      <c r="C31" s="124"/>
      <c r="D31" s="124"/>
      <c r="E31" s="136"/>
      <c r="F31" s="126">
        <f>SUM(F32:F34)</f>
        <v>1.4999999999999999E-2</v>
      </c>
      <c r="G31" s="127"/>
      <c r="H31" s="129"/>
      <c r="I31" s="169"/>
      <c r="J31" s="128"/>
      <c r="K31" s="128"/>
      <c r="L31" s="124"/>
    </row>
    <row r="32" spans="1:12" x14ac:dyDescent="0.7">
      <c r="A32" s="107">
        <f>SUBTOTAL(3,$G$5:G32)</f>
        <v>26</v>
      </c>
      <c r="B32" s="108" t="s">
        <v>45</v>
      </c>
      <c r="C32" s="109" t="s">
        <v>331</v>
      </c>
      <c r="D32" s="109">
        <v>2</v>
      </c>
      <c r="E32" s="107" t="s">
        <v>9</v>
      </c>
      <c r="F32" s="110">
        <v>5.0000000000000001E-3</v>
      </c>
      <c r="G32" s="120">
        <f>'Detailed BOQ of Annexure A1 '!G33</f>
        <v>19058</v>
      </c>
      <c r="H32" s="131">
        <f t="shared" si="0"/>
        <v>38116</v>
      </c>
      <c r="I32" s="168">
        <f>$G$1*F32/H32</f>
        <v>0</v>
      </c>
      <c r="J32" s="163"/>
      <c r="K32" s="163"/>
      <c r="L32" s="113" t="s">
        <v>368</v>
      </c>
    </row>
    <row r="33" spans="1:12" x14ac:dyDescent="0.7">
      <c r="A33" s="107">
        <f>SUBTOTAL(3,$G$5:G33)</f>
        <v>27</v>
      </c>
      <c r="B33" s="108" t="s">
        <v>46</v>
      </c>
      <c r="C33" s="109" t="s">
        <v>8</v>
      </c>
      <c r="D33" s="109">
        <v>12</v>
      </c>
      <c r="E33" s="107" t="s">
        <v>31</v>
      </c>
      <c r="F33" s="110">
        <v>5.0000000000000001E-3</v>
      </c>
      <c r="G33" s="120">
        <f>'Detailed BOQ of Annexure A1 '!G34</f>
        <v>700</v>
      </c>
      <c r="H33" s="131">
        <f t="shared" si="0"/>
        <v>8400</v>
      </c>
      <c r="I33" s="168">
        <f>$G$1*F32/H33</f>
        <v>0</v>
      </c>
      <c r="J33" s="163"/>
      <c r="K33" s="163"/>
      <c r="L33" s="113" t="s">
        <v>368</v>
      </c>
    </row>
    <row r="34" spans="1:12" x14ac:dyDescent="0.7">
      <c r="A34" s="107">
        <f>SUBTOTAL(3,$G$5:G34)</f>
        <v>28</v>
      </c>
      <c r="B34" s="108" t="s">
        <v>47</v>
      </c>
      <c r="C34" s="109" t="s">
        <v>21</v>
      </c>
      <c r="D34" s="109">
        <v>4</v>
      </c>
      <c r="E34" s="107" t="s">
        <v>9</v>
      </c>
      <c r="F34" s="110">
        <v>5.0000000000000001E-3</v>
      </c>
      <c r="G34" s="120">
        <f>'Detailed BOQ of Annexure A1 '!G35</f>
        <v>1980</v>
      </c>
      <c r="H34" s="131">
        <f t="shared" si="0"/>
        <v>7920</v>
      </c>
      <c r="I34" s="168">
        <f>$G$1*F33/H34</f>
        <v>0</v>
      </c>
      <c r="J34" s="131"/>
      <c r="K34" s="131"/>
      <c r="L34" s="113" t="s">
        <v>368</v>
      </c>
    </row>
    <row r="35" spans="1:12" x14ac:dyDescent="0.7">
      <c r="A35" s="137" t="s">
        <v>51</v>
      </c>
      <c r="B35" s="123"/>
      <c r="C35" s="124"/>
      <c r="D35" s="124"/>
      <c r="E35" s="125"/>
      <c r="F35" s="126">
        <f>SUM(F36:F42)</f>
        <v>0.1</v>
      </c>
      <c r="G35" s="127"/>
      <c r="H35" s="129"/>
      <c r="I35" s="169"/>
      <c r="J35" s="128"/>
      <c r="K35" s="128"/>
      <c r="L35" s="124"/>
    </row>
    <row r="36" spans="1:12" ht="36.65" x14ac:dyDescent="0.7">
      <c r="A36" s="107">
        <f>SUBTOTAL(3,$G$5:G36)</f>
        <v>29</v>
      </c>
      <c r="B36" s="152" t="s">
        <v>349</v>
      </c>
      <c r="C36" s="109" t="s">
        <v>53</v>
      </c>
      <c r="D36" s="109">
        <v>2</v>
      </c>
      <c r="E36" s="107" t="s">
        <v>11</v>
      </c>
      <c r="F36" s="110">
        <v>5.0000000000000001E-3</v>
      </c>
      <c r="G36" s="120">
        <f>'Detailed BOQ of Annexure A1 '!G37</f>
        <v>25</v>
      </c>
      <c r="H36" s="131">
        <f t="shared" si="0"/>
        <v>50</v>
      </c>
      <c r="I36" s="168">
        <f t="shared" ref="I36:I56" si="3">$G$1*F36/H36</f>
        <v>0</v>
      </c>
      <c r="J36" s="131"/>
      <c r="K36" s="131"/>
      <c r="L36" s="113" t="s">
        <v>368</v>
      </c>
    </row>
    <row r="37" spans="1:12" ht="36.65" x14ac:dyDescent="0.7">
      <c r="A37" s="107">
        <f>SUBTOTAL(3,$G$5:G37)</f>
        <v>30</v>
      </c>
      <c r="B37" s="152" t="s">
        <v>350</v>
      </c>
      <c r="C37" s="109" t="s">
        <v>53</v>
      </c>
      <c r="D37" s="109">
        <v>2</v>
      </c>
      <c r="E37" s="107" t="s">
        <v>11</v>
      </c>
      <c r="F37" s="110">
        <v>5.0000000000000001E-3</v>
      </c>
      <c r="G37" s="120">
        <f>'Detailed BOQ of Annexure A1 '!G38</f>
        <v>33</v>
      </c>
      <c r="H37" s="131">
        <f t="shared" si="0"/>
        <v>66</v>
      </c>
      <c r="I37" s="168">
        <f t="shared" si="3"/>
        <v>0</v>
      </c>
      <c r="J37" s="131"/>
      <c r="K37" s="131"/>
      <c r="L37" s="113" t="s">
        <v>368</v>
      </c>
    </row>
    <row r="38" spans="1:12" ht="36.65" x14ac:dyDescent="0.7">
      <c r="A38" s="107">
        <f>SUBTOTAL(3,$G$5:G38)</f>
        <v>31</v>
      </c>
      <c r="B38" s="152" t="s">
        <v>351</v>
      </c>
      <c r="C38" s="109" t="s">
        <v>53</v>
      </c>
      <c r="D38" s="109">
        <v>2</v>
      </c>
      <c r="E38" s="107" t="s">
        <v>11</v>
      </c>
      <c r="F38" s="110">
        <v>0.01</v>
      </c>
      <c r="G38" s="120">
        <f>'Detailed BOQ of Annexure A1 '!G39</f>
        <v>9</v>
      </c>
      <c r="H38" s="131">
        <f t="shared" si="0"/>
        <v>18</v>
      </c>
      <c r="I38" s="168">
        <f t="shared" si="3"/>
        <v>0</v>
      </c>
      <c r="J38" s="131"/>
      <c r="K38" s="131"/>
      <c r="L38" s="113" t="s">
        <v>368</v>
      </c>
    </row>
    <row r="39" spans="1:12" ht="36.65" x14ac:dyDescent="0.7">
      <c r="A39" s="107">
        <f>SUBTOTAL(3,$G$5:G39)</f>
        <v>32</v>
      </c>
      <c r="B39" s="153" t="s">
        <v>352</v>
      </c>
      <c r="C39" s="109" t="s">
        <v>8</v>
      </c>
      <c r="D39" s="109">
        <v>12</v>
      </c>
      <c r="E39" s="107" t="s">
        <v>11</v>
      </c>
      <c r="F39" s="110">
        <v>0.03</v>
      </c>
      <c r="G39" s="120">
        <f>'Detailed BOQ of Annexure A1 '!G40</f>
        <v>48</v>
      </c>
      <c r="H39" s="131">
        <f t="shared" si="0"/>
        <v>576</v>
      </c>
      <c r="I39" s="168">
        <f t="shared" si="3"/>
        <v>0</v>
      </c>
      <c r="J39" s="131"/>
      <c r="K39" s="131"/>
      <c r="L39" s="113" t="s">
        <v>368</v>
      </c>
    </row>
    <row r="40" spans="1:12" ht="36.65" x14ac:dyDescent="0.7">
      <c r="A40" s="107">
        <f>SUBTOTAL(3,$G$5:G40)</f>
        <v>33</v>
      </c>
      <c r="B40" s="153" t="s">
        <v>353</v>
      </c>
      <c r="C40" s="109" t="s">
        <v>8</v>
      </c>
      <c r="D40" s="109">
        <v>12</v>
      </c>
      <c r="E40" s="107" t="s">
        <v>11</v>
      </c>
      <c r="F40" s="110">
        <v>0.01</v>
      </c>
      <c r="G40" s="120">
        <f>'Detailed BOQ of Annexure A1 '!G41</f>
        <v>22.333333333333332</v>
      </c>
      <c r="H40" s="131">
        <f t="shared" si="0"/>
        <v>268</v>
      </c>
      <c r="I40" s="168">
        <f t="shared" si="3"/>
        <v>0</v>
      </c>
      <c r="J40" s="131"/>
      <c r="K40" s="131"/>
      <c r="L40" s="113" t="s">
        <v>368</v>
      </c>
    </row>
    <row r="41" spans="1:12" ht="36.65" x14ac:dyDescent="0.7">
      <c r="A41" s="107">
        <f>SUBTOTAL(3,$G$5:G41)</f>
        <v>34</v>
      </c>
      <c r="B41" s="152" t="s">
        <v>354</v>
      </c>
      <c r="C41" s="109" t="s">
        <v>331</v>
      </c>
      <c r="D41" s="109">
        <v>2</v>
      </c>
      <c r="E41" s="107" t="s">
        <v>11</v>
      </c>
      <c r="F41" s="110">
        <v>0.01</v>
      </c>
      <c r="G41" s="120">
        <f>'Detailed BOQ of Annexure A1 '!G42</f>
        <v>98</v>
      </c>
      <c r="H41" s="131">
        <f t="shared" si="0"/>
        <v>196</v>
      </c>
      <c r="I41" s="168">
        <f t="shared" si="3"/>
        <v>0</v>
      </c>
      <c r="J41" s="131"/>
      <c r="K41" s="131"/>
      <c r="L41" s="113" t="s">
        <v>368</v>
      </c>
    </row>
    <row r="42" spans="1:12" x14ac:dyDescent="0.7">
      <c r="A42" s="107">
        <f>SUBTOTAL(3,$G$5:G42)</f>
        <v>35</v>
      </c>
      <c r="B42" s="152" t="s">
        <v>355</v>
      </c>
      <c r="C42" s="109" t="s">
        <v>21</v>
      </c>
      <c r="D42" s="109">
        <v>4</v>
      </c>
      <c r="E42" s="107" t="s">
        <v>11</v>
      </c>
      <c r="F42" s="110">
        <v>0.03</v>
      </c>
      <c r="G42" s="120">
        <f>'Detailed BOQ of Annexure A1 '!G43</f>
        <v>10</v>
      </c>
      <c r="H42" s="131">
        <f t="shared" si="0"/>
        <v>40</v>
      </c>
      <c r="I42" s="168">
        <f t="shared" si="3"/>
        <v>0</v>
      </c>
      <c r="J42" s="131"/>
      <c r="K42" s="131"/>
      <c r="L42" s="109" t="s">
        <v>368</v>
      </c>
    </row>
    <row r="43" spans="1:12" x14ac:dyDescent="0.7">
      <c r="A43" s="137" t="s">
        <v>60</v>
      </c>
      <c r="B43" s="123"/>
      <c r="C43" s="124"/>
      <c r="D43" s="124"/>
      <c r="E43" s="125"/>
      <c r="F43" s="126">
        <f>SUM(F44:F51)</f>
        <v>0.123</v>
      </c>
      <c r="G43" s="127"/>
      <c r="H43" s="129"/>
      <c r="I43" s="169"/>
      <c r="J43" s="128"/>
      <c r="K43" s="128"/>
      <c r="L43" s="138"/>
    </row>
    <row r="44" spans="1:12" ht="36.65" x14ac:dyDescent="0.7">
      <c r="A44" s="107">
        <f>SUBTOTAL(3,$G$5:G44)</f>
        <v>36</v>
      </c>
      <c r="B44" s="108" t="s">
        <v>334</v>
      </c>
      <c r="C44" s="113" t="s">
        <v>331</v>
      </c>
      <c r="D44" s="113">
        <v>2</v>
      </c>
      <c r="E44" s="107" t="s">
        <v>11</v>
      </c>
      <c r="F44" s="110">
        <v>0.01</v>
      </c>
      <c r="G44" s="120">
        <f>'Detailed BOQ of Annexure A1 '!G45</f>
        <v>1075</v>
      </c>
      <c r="H44" s="131">
        <f t="shared" si="0"/>
        <v>2150</v>
      </c>
      <c r="I44" s="168">
        <f t="shared" si="3"/>
        <v>0</v>
      </c>
      <c r="J44" s="131"/>
      <c r="K44" s="131"/>
      <c r="L44" s="113" t="s">
        <v>368</v>
      </c>
    </row>
    <row r="45" spans="1:12" x14ac:dyDescent="0.7">
      <c r="A45" s="107">
        <f>SUBTOTAL(3,$G$5:G45)</f>
        <v>37</v>
      </c>
      <c r="B45" s="108" t="s">
        <v>356</v>
      </c>
      <c r="C45" s="109" t="s">
        <v>331</v>
      </c>
      <c r="D45" s="109">
        <v>2</v>
      </c>
      <c r="E45" s="107" t="s">
        <v>11</v>
      </c>
      <c r="F45" s="110">
        <v>2E-3</v>
      </c>
      <c r="G45" s="120">
        <f>'Detailed BOQ of Annexure A1 '!G46</f>
        <v>185</v>
      </c>
      <c r="H45" s="131">
        <f t="shared" si="0"/>
        <v>370</v>
      </c>
      <c r="I45" s="168">
        <f t="shared" si="3"/>
        <v>0</v>
      </c>
      <c r="J45" s="131"/>
      <c r="K45" s="131"/>
      <c r="L45" s="113" t="s">
        <v>368</v>
      </c>
    </row>
    <row r="46" spans="1:12" x14ac:dyDescent="0.7">
      <c r="A46" s="107">
        <f>SUBTOTAL(3,$G$5:G46)</f>
        <v>38</v>
      </c>
      <c r="B46" s="139" t="s">
        <v>67</v>
      </c>
      <c r="C46" s="140" t="s">
        <v>8</v>
      </c>
      <c r="D46" s="140">
        <v>12</v>
      </c>
      <c r="E46" s="141" t="s">
        <v>9</v>
      </c>
      <c r="F46" s="142">
        <v>0.04</v>
      </c>
      <c r="G46" s="120">
        <f>'Detailed BOQ of Annexure A1 '!G47</f>
        <v>10010</v>
      </c>
      <c r="H46" s="131">
        <f t="shared" si="0"/>
        <v>120120</v>
      </c>
      <c r="I46" s="168">
        <f t="shared" si="3"/>
        <v>0</v>
      </c>
      <c r="J46" s="164"/>
      <c r="K46" s="164"/>
      <c r="L46" s="113" t="s">
        <v>368</v>
      </c>
    </row>
    <row r="47" spans="1:12" x14ac:dyDescent="0.7">
      <c r="A47" s="107">
        <f>SUBTOTAL(3,$G$5:G47)</f>
        <v>39</v>
      </c>
      <c r="B47" s="108" t="s">
        <v>335</v>
      </c>
      <c r="C47" s="109" t="s">
        <v>331</v>
      </c>
      <c r="D47" s="109">
        <v>2</v>
      </c>
      <c r="E47" s="107" t="s">
        <v>11</v>
      </c>
      <c r="F47" s="115">
        <v>6.0000000000000001E-3</v>
      </c>
      <c r="G47" s="120">
        <f>'Detailed BOQ of Annexure A1 '!G48</f>
        <v>562</v>
      </c>
      <c r="H47" s="131">
        <f t="shared" si="0"/>
        <v>1124</v>
      </c>
      <c r="I47" s="168">
        <f t="shared" si="3"/>
        <v>0</v>
      </c>
      <c r="J47" s="131"/>
      <c r="K47" s="131"/>
      <c r="L47" s="113" t="s">
        <v>368</v>
      </c>
    </row>
    <row r="48" spans="1:12" x14ac:dyDescent="0.7">
      <c r="A48" s="107">
        <f>SUBTOTAL(3,$G$5:G48)</f>
        <v>40</v>
      </c>
      <c r="B48" s="108" t="s">
        <v>69</v>
      </c>
      <c r="C48" s="109" t="s">
        <v>331</v>
      </c>
      <c r="D48" s="109">
        <v>2</v>
      </c>
      <c r="E48" s="107" t="s">
        <v>11</v>
      </c>
      <c r="F48" s="115">
        <v>5.0000000000000001E-3</v>
      </c>
      <c r="G48" s="120">
        <f>'Detailed BOQ of Annexure A1 '!G49</f>
        <v>562</v>
      </c>
      <c r="H48" s="131">
        <f t="shared" si="0"/>
        <v>1124</v>
      </c>
      <c r="I48" s="168">
        <f t="shared" si="3"/>
        <v>0</v>
      </c>
      <c r="J48" s="131"/>
      <c r="K48" s="131"/>
      <c r="L48" s="113" t="s">
        <v>368</v>
      </c>
    </row>
    <row r="49" spans="1:12" x14ac:dyDescent="0.7">
      <c r="A49" s="107">
        <f>SUBTOTAL(3,$G$5:G49)</f>
        <v>41</v>
      </c>
      <c r="B49" s="108" t="s">
        <v>70</v>
      </c>
      <c r="C49" s="109" t="s">
        <v>331</v>
      </c>
      <c r="D49" s="109">
        <v>2</v>
      </c>
      <c r="E49" s="107" t="s">
        <v>9</v>
      </c>
      <c r="F49" s="110">
        <v>0.02</v>
      </c>
      <c r="G49" s="120">
        <f>'Detailed BOQ of Annexure A1 '!G50</f>
        <v>18389</v>
      </c>
      <c r="H49" s="131">
        <f t="shared" si="0"/>
        <v>36778</v>
      </c>
      <c r="I49" s="168">
        <f t="shared" si="3"/>
        <v>0</v>
      </c>
      <c r="J49" s="163"/>
      <c r="K49" s="163"/>
      <c r="L49" s="113" t="s">
        <v>368</v>
      </c>
    </row>
    <row r="50" spans="1:12" x14ac:dyDescent="0.7">
      <c r="A50" s="107">
        <f>SUBTOTAL(3,$G$5:G50)</f>
        <v>42</v>
      </c>
      <c r="B50" s="108" t="s">
        <v>71</v>
      </c>
      <c r="C50" s="109" t="s">
        <v>331</v>
      </c>
      <c r="D50" s="109">
        <v>2</v>
      </c>
      <c r="E50" s="107" t="s">
        <v>9</v>
      </c>
      <c r="F50" s="110">
        <v>0.01</v>
      </c>
      <c r="G50" s="120">
        <f>'Detailed BOQ of Annexure A1 '!G51</f>
        <v>10010</v>
      </c>
      <c r="H50" s="131">
        <f t="shared" si="0"/>
        <v>20020</v>
      </c>
      <c r="I50" s="168">
        <f t="shared" si="3"/>
        <v>0</v>
      </c>
      <c r="J50" s="163"/>
      <c r="K50" s="163"/>
      <c r="L50" s="113" t="s">
        <v>368</v>
      </c>
    </row>
    <row r="51" spans="1:12" x14ac:dyDescent="0.7">
      <c r="A51" s="107">
        <f>SUBTOTAL(3,$G$5:G51)</f>
        <v>43</v>
      </c>
      <c r="B51" s="108" t="s">
        <v>72</v>
      </c>
      <c r="C51" s="109" t="s">
        <v>331</v>
      </c>
      <c r="D51" s="109">
        <v>2</v>
      </c>
      <c r="E51" s="107" t="s">
        <v>9</v>
      </c>
      <c r="F51" s="115">
        <v>0.03</v>
      </c>
      <c r="G51" s="120">
        <f>'Detailed BOQ of Annexure A1 '!G52</f>
        <v>138505</v>
      </c>
      <c r="H51" s="131">
        <f t="shared" si="0"/>
        <v>277010</v>
      </c>
      <c r="I51" s="168">
        <f t="shared" si="3"/>
        <v>0</v>
      </c>
      <c r="J51" s="130"/>
      <c r="K51" s="130"/>
      <c r="L51" s="109" t="s">
        <v>368</v>
      </c>
    </row>
    <row r="52" spans="1:12" x14ac:dyDescent="0.7">
      <c r="A52" s="137" t="s">
        <v>76</v>
      </c>
      <c r="B52" s="123"/>
      <c r="C52" s="124"/>
      <c r="D52" s="124"/>
      <c r="E52" s="136"/>
      <c r="F52" s="126">
        <f>SUM(F53:F56)</f>
        <v>8.1000000000000003E-2</v>
      </c>
      <c r="G52" s="127"/>
      <c r="H52" s="129"/>
      <c r="I52" s="169"/>
      <c r="J52" s="128"/>
      <c r="K52" s="128"/>
      <c r="L52" s="136"/>
    </row>
    <row r="53" spans="1:12" ht="55" x14ac:dyDescent="0.7">
      <c r="A53" s="107">
        <f>SUBTOTAL(3,$G$5:G53)</f>
        <v>44</v>
      </c>
      <c r="B53" s="153" t="s">
        <v>357</v>
      </c>
      <c r="C53" s="109" t="s">
        <v>78</v>
      </c>
      <c r="D53" s="134">
        <f>365</f>
        <v>365</v>
      </c>
      <c r="E53" s="107" t="s">
        <v>31</v>
      </c>
      <c r="F53" s="110">
        <v>0.02</v>
      </c>
      <c r="G53" s="120">
        <f>'Detailed BOQ of Annexure A1 '!G54</f>
        <v>1</v>
      </c>
      <c r="H53" s="131">
        <f t="shared" si="0"/>
        <v>365</v>
      </c>
      <c r="I53" s="170">
        <f t="shared" si="3"/>
        <v>0</v>
      </c>
      <c r="J53" s="131"/>
      <c r="K53" s="131"/>
      <c r="L53" s="114" t="s">
        <v>368</v>
      </c>
    </row>
    <row r="54" spans="1:12" x14ac:dyDescent="0.7">
      <c r="A54" s="107">
        <f>SUBTOTAL(3,$G$5:G54)</f>
        <v>45</v>
      </c>
      <c r="B54" s="108" t="s">
        <v>79</v>
      </c>
      <c r="C54" s="109" t="s">
        <v>78</v>
      </c>
      <c r="D54" s="134">
        <v>365</v>
      </c>
      <c r="E54" s="107" t="s">
        <v>31</v>
      </c>
      <c r="F54" s="110">
        <v>0.02</v>
      </c>
      <c r="G54" s="120">
        <f>'Detailed BOQ of Annexure A1 '!G55</f>
        <v>8</v>
      </c>
      <c r="H54" s="131">
        <f t="shared" si="0"/>
        <v>2920</v>
      </c>
      <c r="I54" s="170">
        <f t="shared" si="3"/>
        <v>0</v>
      </c>
      <c r="J54" s="131"/>
      <c r="K54" s="131"/>
      <c r="L54" s="114" t="s">
        <v>368</v>
      </c>
    </row>
    <row r="55" spans="1:12" x14ac:dyDescent="0.7">
      <c r="A55" s="107">
        <f>SUBTOTAL(3,$G$5:G55)</f>
        <v>46</v>
      </c>
      <c r="B55" s="108" t="s">
        <v>80</v>
      </c>
      <c r="C55" s="109" t="s">
        <v>85</v>
      </c>
      <c r="D55" s="134">
        <v>1</v>
      </c>
      <c r="E55" s="107" t="s">
        <v>31</v>
      </c>
      <c r="F55" s="115">
        <v>1E-3</v>
      </c>
      <c r="G55" s="120">
        <f>'Detailed BOQ of Annexure A1 '!G56</f>
        <v>1</v>
      </c>
      <c r="H55" s="131">
        <f t="shared" si="0"/>
        <v>1</v>
      </c>
      <c r="I55" s="170">
        <f t="shared" si="3"/>
        <v>0</v>
      </c>
      <c r="J55" s="131"/>
      <c r="K55" s="131"/>
      <c r="L55" s="114" t="s">
        <v>368</v>
      </c>
    </row>
    <row r="56" spans="1:12" ht="31.75" customHeight="1" x14ac:dyDescent="0.7">
      <c r="A56" s="107">
        <f>SUBTOTAL(3,$G$5:G56)</f>
        <v>47</v>
      </c>
      <c r="B56" s="108" t="s">
        <v>358</v>
      </c>
      <c r="C56" s="109" t="s">
        <v>78</v>
      </c>
      <c r="D56" s="134">
        <v>365</v>
      </c>
      <c r="E56" s="107" t="s">
        <v>31</v>
      </c>
      <c r="F56" s="115">
        <v>0.04</v>
      </c>
      <c r="G56" s="120">
        <f>'Detailed BOQ of Annexure A1 '!G57</f>
        <v>5</v>
      </c>
      <c r="H56" s="131">
        <f t="shared" si="0"/>
        <v>1825</v>
      </c>
      <c r="I56" s="170">
        <f t="shared" si="3"/>
        <v>0</v>
      </c>
      <c r="J56" s="131"/>
      <c r="K56" s="131"/>
      <c r="L56" s="114" t="s">
        <v>368</v>
      </c>
    </row>
    <row r="57" spans="1:12" x14ac:dyDescent="0.7">
      <c r="F57" s="145">
        <f>F52+F43+F35+F31+F18+F4</f>
        <v>1</v>
      </c>
      <c r="H57" s="166"/>
      <c r="I57" s="171"/>
      <c r="J57" s="166"/>
      <c r="K57" s="166"/>
      <c r="L57" s="165"/>
    </row>
    <row r="58" spans="1:12" x14ac:dyDescent="0.7">
      <c r="F58" s="102">
        <v>1</v>
      </c>
    </row>
    <row r="59" spans="1:12" x14ac:dyDescent="0.7">
      <c r="F59" s="175">
        <f>F58-F57</f>
        <v>0</v>
      </c>
    </row>
  </sheetData>
  <mergeCells count="9">
    <mergeCell ref="J2:J3"/>
    <mergeCell ref="K2:K3"/>
    <mergeCell ref="L2:L4"/>
    <mergeCell ref="A2:A3"/>
    <mergeCell ref="B2:B3"/>
    <mergeCell ref="C2:C3"/>
    <mergeCell ref="D2:D3"/>
    <mergeCell ref="E2:E3"/>
    <mergeCell ref="F2:I2"/>
  </mergeCells>
  <pageMargins left="0.25" right="0.25" top="0.75" bottom="0.75" header="0.3" footer="0.3"/>
  <pageSetup paperSize="9" scale="59"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6</vt:i4>
      </vt:variant>
    </vt:vector>
  </HeadingPairs>
  <TitlesOfParts>
    <vt:vector size="15" baseType="lpstr">
      <vt:lpstr>A1</vt:lpstr>
      <vt:lpstr>Detailed BOQ of Annexure A1 </vt:lpstr>
      <vt:lpstr>BOQ </vt:lpstr>
      <vt:lpstr>Annexure A2</vt:lpstr>
      <vt:lpstr>Annexure A2 Part B</vt:lpstr>
      <vt:lpstr>Annexure A3</vt:lpstr>
      <vt:lpstr>Annexure A4 (one time Item)</vt:lpstr>
      <vt:lpstr>A5 Penalty on Non-Deployment </vt:lpstr>
      <vt:lpstr>A7 Mnthly bill Acutal vs Plan</vt:lpstr>
      <vt:lpstr>'A1'!Print_Area</vt:lpstr>
      <vt:lpstr>'A5 Penalty on Non-Deployment '!Print_Area</vt:lpstr>
      <vt:lpstr>'A7 Mnthly bill Acutal vs Plan'!Print_Area</vt:lpstr>
      <vt:lpstr>'Annexure A2'!Print_Area</vt:lpstr>
      <vt:lpstr>'Annexure A2 Part B'!Print_Area</vt:lpstr>
      <vt:lpstr>'Detailed BOQ of Annexure A1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Arindam</dc:creator>
  <cp:lastModifiedBy>Sanjeev Kumar Sharma</cp:lastModifiedBy>
  <cp:lastPrinted>2025-10-16T12:49:38Z</cp:lastPrinted>
  <dcterms:created xsi:type="dcterms:W3CDTF">2024-06-03T07:33:15Z</dcterms:created>
  <dcterms:modified xsi:type="dcterms:W3CDTF">2025-11-10T06:06:38Z</dcterms:modified>
</cp:coreProperties>
</file>